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80" windowHeight="7935" firstSheet="12" activeTab="16"/>
  </bookViews>
  <sheets>
    <sheet name="зарплата" sheetId="1" r:id="rId1"/>
    <sheet name="витамины" sheetId="2" r:id="rId2"/>
    <sheet name="конфеты" sheetId="3" r:id="rId3"/>
    <sheet name="сведения о документах" sheetId="4" r:id="rId4"/>
    <sheet name="штатное расписание" sheetId="5" r:id="rId5"/>
    <sheet name="выручка в валюте" sheetId="6" r:id="rId6"/>
    <sheet name="потребность" sheetId="7" r:id="rId7"/>
    <sheet name="фактически потрачено" sheetId="8" r:id="rId8"/>
    <sheet name="разница" sheetId="9" r:id="rId9"/>
    <sheet name="диаграмма по таблице" sheetId="17" r:id="rId10"/>
    <sheet name="таблица умножения" sheetId="10" r:id="rId11"/>
    <sheet name="Библиотека" sheetId="11" r:id="rId12"/>
    <sheet name="Статистика" sheetId="12" r:id="rId13"/>
    <sheet name="постановка задачи" sheetId="13" r:id="rId14"/>
    <sheet name="табель посещаемости" sheetId="14" r:id="rId15"/>
    <sheet name="оплата за обучение" sheetId="15" r:id="rId16"/>
    <sheet name="зачетная оценка" sheetId="18" r:id="rId17"/>
  </sheets>
  <calcPr calcId="124519"/>
</workbook>
</file>

<file path=xl/calcChain.xml><?xml version="1.0" encoding="utf-8"?>
<calcChain xmlns="http://schemas.openxmlformats.org/spreadsheetml/2006/main">
  <c r="I5" i="18"/>
  <c r="I6"/>
  <c r="I4"/>
  <c r="I3"/>
  <c r="D2" i="10"/>
  <c r="F6" i="15"/>
  <c r="F7"/>
  <c r="F8"/>
  <c r="F9"/>
  <c r="E10"/>
  <c r="A7"/>
  <c r="A8"/>
  <c r="A9"/>
  <c r="A6"/>
  <c r="E7"/>
  <c r="E8"/>
  <c r="E9"/>
  <c r="E6"/>
  <c r="D7"/>
  <c r="D8"/>
  <c r="D9"/>
  <c r="D6"/>
  <c r="C7"/>
  <c r="C8"/>
  <c r="C9"/>
  <c r="C6"/>
  <c r="B7"/>
  <c r="B8"/>
  <c r="B9"/>
  <c r="B6"/>
  <c r="U5" i="14"/>
  <c r="U6"/>
  <c r="U7"/>
  <c r="U4"/>
  <c r="T6"/>
  <c r="T7"/>
  <c r="T5"/>
  <c r="T4"/>
  <c r="S5"/>
  <c r="S6"/>
  <c r="S7"/>
  <c r="S4"/>
  <c r="I2" i="13"/>
  <c r="I3"/>
  <c r="I4"/>
  <c r="I5"/>
  <c r="I6"/>
  <c r="I7"/>
  <c r="I8"/>
  <c r="I9"/>
  <c r="I10"/>
  <c r="I11"/>
  <c r="I12"/>
  <c r="H4"/>
  <c r="H5"/>
  <c r="H7"/>
  <c r="H8"/>
  <c r="H9"/>
  <c r="H10"/>
  <c r="H11"/>
  <c r="H12"/>
  <c r="H2"/>
  <c r="G3"/>
  <c r="G4"/>
  <c r="G5"/>
  <c r="G6"/>
  <c r="G7"/>
  <c r="G8"/>
  <c r="G9"/>
  <c r="G10"/>
  <c r="G11"/>
  <c r="G12"/>
  <c r="G2"/>
  <c r="F3"/>
  <c r="F4"/>
  <c r="F5"/>
  <c r="F6"/>
  <c r="F7"/>
  <c r="F8"/>
  <c r="F9"/>
  <c r="F10"/>
  <c r="F11"/>
  <c r="F12"/>
  <c r="F2"/>
  <c r="E3"/>
  <c r="E4"/>
  <c r="E5"/>
  <c r="E6"/>
  <c r="E7"/>
  <c r="E8"/>
  <c r="E9"/>
  <c r="E10"/>
  <c r="E11"/>
  <c r="E12"/>
  <c r="E2"/>
  <c r="D3"/>
  <c r="D4"/>
  <c r="D5"/>
  <c r="D6"/>
  <c r="D7"/>
  <c r="D8"/>
  <c r="D9"/>
  <c r="D10"/>
  <c r="D11"/>
  <c r="D12"/>
  <c r="D2"/>
  <c r="C3"/>
  <c r="C4"/>
  <c r="C5"/>
  <c r="C6"/>
  <c r="C7"/>
  <c r="C8"/>
  <c r="C9"/>
  <c r="C10"/>
  <c r="C11"/>
  <c r="C12"/>
  <c r="C2"/>
  <c r="C21" i="10"/>
  <c r="D21"/>
  <c r="E21"/>
  <c r="F21"/>
  <c r="G21"/>
  <c r="H21"/>
  <c r="I21"/>
  <c r="B21"/>
  <c r="C20"/>
  <c r="D20"/>
  <c r="E20"/>
  <c r="F20"/>
  <c r="G20"/>
  <c r="H20"/>
  <c r="I20"/>
  <c r="B20"/>
  <c r="C19"/>
  <c r="D19"/>
  <c r="E19"/>
  <c r="F19"/>
  <c r="G19"/>
  <c r="H19"/>
  <c r="I19"/>
  <c r="B19"/>
  <c r="C18"/>
  <c r="D18"/>
  <c r="E18"/>
  <c r="F18"/>
  <c r="G18"/>
  <c r="H18"/>
  <c r="I18"/>
  <c r="B18"/>
  <c r="C17"/>
  <c r="D17"/>
  <c r="E17"/>
  <c r="F17"/>
  <c r="G17"/>
  <c r="H17"/>
  <c r="I17"/>
  <c r="B17"/>
  <c r="C16"/>
  <c r="D16"/>
  <c r="E16"/>
  <c r="F16"/>
  <c r="G16"/>
  <c r="H16"/>
  <c r="I16"/>
  <c r="B16"/>
  <c r="C15"/>
  <c r="D15"/>
  <c r="E15"/>
  <c r="F15"/>
  <c r="G15"/>
  <c r="H15"/>
  <c r="I15"/>
  <c r="B15"/>
  <c r="C14"/>
  <c r="D14"/>
  <c r="E14"/>
  <c r="F14"/>
  <c r="G14"/>
  <c r="H14"/>
  <c r="I14"/>
  <c r="B14"/>
  <c r="I3"/>
  <c r="I4"/>
  <c r="I5"/>
  <c r="I6"/>
  <c r="I7"/>
  <c r="I8"/>
  <c r="I9"/>
  <c r="I2"/>
  <c r="H3"/>
  <c r="H4"/>
  <c r="H5"/>
  <c r="H6"/>
  <c r="H7"/>
  <c r="H8"/>
  <c r="H9"/>
  <c r="H2"/>
  <c r="G3"/>
  <c r="G4"/>
  <c r="G5"/>
  <c r="G6"/>
  <c r="G7"/>
  <c r="G8"/>
  <c r="G9"/>
  <c r="G2"/>
  <c r="F3"/>
  <c r="F4"/>
  <c r="F5"/>
  <c r="F6"/>
  <c r="F7"/>
  <c r="F8"/>
  <c r="F9"/>
  <c r="F2"/>
  <c r="E3"/>
  <c r="E4"/>
  <c r="E5"/>
  <c r="E6"/>
  <c r="E7"/>
  <c r="E8"/>
  <c r="E9"/>
  <c r="E2"/>
  <c r="D3"/>
  <c r="D4"/>
  <c r="D5"/>
  <c r="D6"/>
  <c r="D7"/>
  <c r="D8"/>
  <c r="D9"/>
  <c r="C5"/>
  <c r="C6"/>
  <c r="C7"/>
  <c r="C8"/>
  <c r="C9"/>
  <c r="C3"/>
  <c r="C4"/>
  <c r="C2"/>
  <c r="B3"/>
  <c r="B4"/>
  <c r="B5"/>
  <c r="B6"/>
  <c r="B7"/>
  <c r="B8"/>
  <c r="B9"/>
  <c r="B2"/>
  <c r="D15" i="9"/>
  <c r="E5"/>
  <c r="E6"/>
  <c r="E7"/>
  <c r="E9"/>
  <c r="E10"/>
  <c r="E11"/>
  <c r="E12"/>
  <c r="E13"/>
  <c r="E14"/>
  <c r="E4"/>
  <c r="D5"/>
  <c r="D6"/>
  <c r="D7"/>
  <c r="D8"/>
  <c r="D9"/>
  <c r="D10"/>
  <c r="D11"/>
  <c r="D12"/>
  <c r="D13"/>
  <c r="D14"/>
  <c r="D4"/>
  <c r="C5"/>
  <c r="C6"/>
  <c r="C7"/>
  <c r="C9"/>
  <c r="C10"/>
  <c r="C11"/>
  <c r="C12"/>
  <c r="C13"/>
  <c r="C14"/>
  <c r="C4"/>
  <c r="D16" i="8"/>
  <c r="C16"/>
  <c r="C6"/>
  <c r="C7"/>
  <c r="C8"/>
  <c r="C9"/>
  <c r="C10"/>
  <c r="C11"/>
  <c r="C12"/>
  <c r="C13"/>
  <c r="C14"/>
  <c r="C15"/>
  <c r="B14" i="9"/>
  <c r="B15"/>
  <c r="B4"/>
  <c r="B5"/>
  <c r="B6"/>
  <c r="B7"/>
  <c r="B8"/>
  <c r="B9"/>
  <c r="B10"/>
  <c r="B11"/>
  <c r="B12"/>
  <c r="B13"/>
  <c r="B3"/>
  <c r="E6" i="8"/>
  <c r="E7"/>
  <c r="E8"/>
  <c r="E9"/>
  <c r="E10"/>
  <c r="E11"/>
  <c r="E12"/>
  <c r="E13"/>
  <c r="E14"/>
  <c r="E15"/>
  <c r="E5"/>
  <c r="C5"/>
  <c r="B16"/>
  <c r="B14"/>
  <c r="B15"/>
  <c r="B5"/>
  <c r="B6"/>
  <c r="B7"/>
  <c r="B8"/>
  <c r="B9"/>
  <c r="B10"/>
  <c r="B11"/>
  <c r="B12"/>
  <c r="B13"/>
  <c r="C4"/>
  <c r="D4"/>
  <c r="E4"/>
  <c r="B4"/>
  <c r="E6" i="7"/>
  <c r="E7"/>
  <c r="E8"/>
  <c r="E9"/>
  <c r="E16" s="1"/>
  <c r="C15" i="9" s="1"/>
  <c r="E10" i="7"/>
  <c r="E11"/>
  <c r="E12"/>
  <c r="E13"/>
  <c r="E14"/>
  <c r="E15"/>
  <c r="E5"/>
  <c r="B8" i="6"/>
  <c r="C8"/>
  <c r="D8"/>
  <c r="D4"/>
  <c r="D5"/>
  <c r="D6"/>
  <c r="D7"/>
  <c r="D3"/>
  <c r="C4"/>
  <c r="C5"/>
  <c r="C6"/>
  <c r="C7"/>
  <c r="C3"/>
  <c r="F9" i="5"/>
  <c r="E9"/>
  <c r="D9"/>
  <c r="F6"/>
  <c r="F7"/>
  <c r="F8"/>
  <c r="F5"/>
  <c r="F11" i="3"/>
  <c r="E9" i="2"/>
  <c r="B9"/>
  <c r="D9" i="4"/>
  <c r="C9"/>
  <c r="B9"/>
  <c r="D6"/>
  <c r="D7"/>
  <c r="D8"/>
  <c r="D5"/>
  <c r="H5" i="3"/>
  <c r="H6"/>
  <c r="H7"/>
  <c r="H8"/>
  <c r="H9"/>
  <c r="H10"/>
  <c r="H4"/>
  <c r="G5"/>
  <c r="G6"/>
  <c r="G7"/>
  <c r="G8"/>
  <c r="G9"/>
  <c r="G10"/>
  <c r="G4"/>
  <c r="F5"/>
  <c r="F6"/>
  <c r="F7"/>
  <c r="F8"/>
  <c r="F9"/>
  <c r="F10"/>
  <c r="F4"/>
  <c r="G6" i="2"/>
  <c r="G7"/>
  <c r="G8"/>
  <c r="G5"/>
  <c r="F6"/>
  <c r="F7"/>
  <c r="F8"/>
  <c r="F5"/>
  <c r="E6"/>
  <c r="E7"/>
  <c r="E8"/>
  <c r="E5"/>
  <c r="G8" i="1"/>
  <c r="G4"/>
  <c r="G5"/>
  <c r="G6"/>
  <c r="G7"/>
  <c r="G3"/>
  <c r="F8"/>
  <c r="F4"/>
  <c r="F5"/>
  <c r="F6"/>
  <c r="F7"/>
  <c r="F3"/>
  <c r="E8"/>
  <c r="E4"/>
  <c r="E5"/>
  <c r="E6"/>
  <c r="E7"/>
  <c r="E3"/>
  <c r="D8"/>
  <c r="D4"/>
  <c r="D5"/>
  <c r="D6"/>
  <c r="D7"/>
  <c r="D3"/>
  <c r="C8"/>
  <c r="C4"/>
  <c r="C5"/>
  <c r="C6"/>
  <c r="C7"/>
  <c r="C3"/>
  <c r="C8" i="9" l="1"/>
  <c r="E8" s="1"/>
  <c r="E15" s="1"/>
  <c r="E16" i="8"/>
</calcChain>
</file>

<file path=xl/sharedStrings.xml><?xml version="1.0" encoding="utf-8"?>
<sst xmlns="http://schemas.openxmlformats.org/spreadsheetml/2006/main" count="268" uniqueCount="189">
  <si>
    <t>Зарплата</t>
  </si>
  <si>
    <t>Фамилия</t>
  </si>
  <si>
    <t>Оклад</t>
  </si>
  <si>
    <t>Премия 25%</t>
  </si>
  <si>
    <t>Уральские 15%</t>
  </si>
  <si>
    <t>Начисление</t>
  </si>
  <si>
    <t>Налог 13%</t>
  </si>
  <si>
    <t>Итого</t>
  </si>
  <si>
    <t>Иванов</t>
  </si>
  <si>
    <t>Петров</t>
  </si>
  <si>
    <t>Сидоров</t>
  </si>
  <si>
    <t>Васин</t>
  </si>
  <si>
    <t>Савельев</t>
  </si>
  <si>
    <t>Итого по кассе</t>
  </si>
  <si>
    <t>Содержание витаминов в плодах</t>
  </si>
  <si>
    <t>ИТОГО</t>
  </si>
  <si>
    <t>Наименование</t>
  </si>
  <si>
    <t>Абрикосы</t>
  </si>
  <si>
    <t>Апельсины</t>
  </si>
  <si>
    <t>Сливы</t>
  </si>
  <si>
    <t>Яблоки</t>
  </si>
  <si>
    <t>Витамины</t>
  </si>
  <si>
    <t>В 100 г</t>
  </si>
  <si>
    <t>В 1000 г</t>
  </si>
  <si>
    <t>А</t>
  </si>
  <si>
    <t>В1</t>
  </si>
  <si>
    <t>С</t>
  </si>
  <si>
    <t>Аленка</t>
  </si>
  <si>
    <t>Вдохновение</t>
  </si>
  <si>
    <t>Совершенство</t>
  </si>
  <si>
    <t>Сударушка</t>
  </si>
  <si>
    <t>Путешествие</t>
  </si>
  <si>
    <t>Бабаевский</t>
  </si>
  <si>
    <t>Российский</t>
  </si>
  <si>
    <t>Цена</t>
  </si>
  <si>
    <t>Количество</t>
  </si>
  <si>
    <t>Выручка</t>
  </si>
  <si>
    <t>январь</t>
  </si>
  <si>
    <t>февраль</t>
  </si>
  <si>
    <t>март</t>
  </si>
  <si>
    <t>Выручка за 1квартал</t>
  </si>
  <si>
    <t>Итого за квартал</t>
  </si>
  <si>
    <t>Ф.И.О.
исполнителя</t>
  </si>
  <si>
    <t>Всего
документов</t>
  </si>
  <si>
    <t>Из них</t>
  </si>
  <si>
    <t>исполнено
 в срок</t>
  </si>
  <si>
    <t>исполнено
с опозданием</t>
  </si>
  <si>
    <t>Причина
неисполнения</t>
  </si>
  <si>
    <t>Андреева</t>
  </si>
  <si>
    <t>Байдина</t>
  </si>
  <si>
    <t>Петрова</t>
  </si>
  <si>
    <t>Сидорова</t>
  </si>
  <si>
    <t>-</t>
  </si>
  <si>
    <t>по болезни</t>
  </si>
  <si>
    <t>отказ
технических
средств</t>
  </si>
  <si>
    <t>Кобзелева Елена Игоревна</t>
  </si>
  <si>
    <t>Секретарь-референт</t>
  </si>
  <si>
    <t>подпись</t>
  </si>
  <si>
    <t>Сведения об исполнении документов, поставленных на контроль 
за период 2003-2004</t>
  </si>
  <si>
    <t>Штатное расписание</t>
  </si>
  <si>
    <t>Структурное подразделение</t>
  </si>
  <si>
    <t>код</t>
  </si>
  <si>
    <t>Профессия (должность)</t>
  </si>
  <si>
    <t>Оклад (тарифная ставка), руб.</t>
  </si>
  <si>
    <t>Месячный фонд заработной платы, руб.</t>
  </si>
  <si>
    <t>Администрация</t>
  </si>
  <si>
    <t>директор</t>
  </si>
  <si>
    <t>заместитель</t>
  </si>
  <si>
    <t>секретарь</t>
  </si>
  <si>
    <t>заведующий</t>
  </si>
  <si>
    <t>склад</t>
  </si>
  <si>
    <t>итого</t>
  </si>
  <si>
    <t>должность</t>
  </si>
  <si>
    <t>расшифровка подписи</t>
  </si>
  <si>
    <t>Количество штатных единиц</t>
  </si>
  <si>
    <t>Дневная выручка в валютном исчислении</t>
  </si>
  <si>
    <t>Магазины</t>
  </si>
  <si>
    <t>Выручка в руб.</t>
  </si>
  <si>
    <t>Выручка в $ US</t>
  </si>
  <si>
    <t>Выручка в Евро</t>
  </si>
  <si>
    <t>Курс$</t>
  </si>
  <si>
    <t>Курс Евро</t>
  </si>
  <si>
    <t>Орион</t>
  </si>
  <si>
    <t>Ариэль</t>
  </si>
  <si>
    <t>Айсберг</t>
  </si>
  <si>
    <t>Аэлита</t>
  </si>
  <si>
    <t>Артур</t>
  </si>
  <si>
    <t>ручки</t>
  </si>
  <si>
    <t>карандаши</t>
  </si>
  <si>
    <t>скрепки</t>
  </si>
  <si>
    <t>клей</t>
  </si>
  <si>
    <t>ножницы</t>
  </si>
  <si>
    <t>степлер</t>
  </si>
  <si>
    <t>скобы для степлера</t>
  </si>
  <si>
    <t>резинки</t>
  </si>
  <si>
    <t>бумага</t>
  </si>
  <si>
    <t>дырокол</t>
  </si>
  <si>
    <t>папки</t>
  </si>
  <si>
    <t>Сумма</t>
  </si>
  <si>
    <t>Потребность в канцтоварах на 1 квартал 2003 года</t>
  </si>
  <si>
    <t>Разница по канцтоварам</t>
  </si>
  <si>
    <t>Разница</t>
  </si>
  <si>
    <t>Фактически потрачено</t>
  </si>
  <si>
    <t>Потребность</t>
  </si>
  <si>
    <t>Фактический</t>
  </si>
  <si>
    <t>№ п/п</t>
  </si>
  <si>
    <t>Автор</t>
  </si>
  <si>
    <t>Название</t>
  </si>
  <si>
    <t>Тип произведения</t>
  </si>
  <si>
    <t>Номер полки</t>
  </si>
  <si>
    <t>Булгаков</t>
  </si>
  <si>
    <t>Ефремов</t>
  </si>
  <si>
    <t>Митчел</t>
  </si>
  <si>
    <t>Моппассан</t>
  </si>
  <si>
    <t>Пушкин</t>
  </si>
  <si>
    <t>Сабатини</t>
  </si>
  <si>
    <t>Санд</t>
  </si>
  <si>
    <t>Толстой</t>
  </si>
  <si>
    <t>Чехов</t>
  </si>
  <si>
    <t>Ян</t>
  </si>
  <si>
    <t>Мастер и Маргарита</t>
  </si>
  <si>
    <t>Бег</t>
  </si>
  <si>
    <t>Лезвие бритвы</t>
  </si>
  <si>
    <t>Унесенные ветром</t>
  </si>
  <si>
    <t>Милый друг</t>
  </si>
  <si>
    <t>Капитанская дочь</t>
  </si>
  <si>
    <t>Выстрел</t>
  </si>
  <si>
    <t>Метель</t>
  </si>
  <si>
    <t>Рыцарь таверны</t>
  </si>
  <si>
    <t>Кнсуэло</t>
  </si>
  <si>
    <t>Кавказский пленник</t>
  </si>
  <si>
    <t>Война и мир</t>
  </si>
  <si>
    <t>Анна Каренина</t>
  </si>
  <si>
    <t>Степь</t>
  </si>
  <si>
    <t>Чингиз-хан</t>
  </si>
  <si>
    <t>Батый</t>
  </si>
  <si>
    <t>Роман</t>
  </si>
  <si>
    <t>Повесть</t>
  </si>
  <si>
    <t>Ф.И.О.</t>
  </si>
  <si>
    <t>Пол</t>
  </si>
  <si>
    <t>Должность</t>
  </si>
  <si>
    <t>Отделение</t>
  </si>
  <si>
    <t>Дата рождения</t>
  </si>
  <si>
    <t>Прошкина Инна Вячеславовна</t>
  </si>
  <si>
    <t>Байдарова Анна Александровна</t>
  </si>
  <si>
    <t>Степанов Павел Ильич</t>
  </si>
  <si>
    <t>Ильина Клавдия Петровна</t>
  </si>
  <si>
    <t>Афанасьев Игорь Владимирович</t>
  </si>
  <si>
    <t>Баишева Анна Степановна</t>
  </si>
  <si>
    <t>Мавлетов Ринат Барыевич</t>
  </si>
  <si>
    <t>жен</t>
  </si>
  <si>
    <t>муж</t>
  </si>
  <si>
    <t>Зам.Гл.врач по АХЧ</t>
  </si>
  <si>
    <t>врач</t>
  </si>
  <si>
    <t>сторож</t>
  </si>
  <si>
    <t>зав</t>
  </si>
  <si>
    <t>массажист</t>
  </si>
  <si>
    <t>АХЧ</t>
  </si>
  <si>
    <t>5 педиатрическое</t>
  </si>
  <si>
    <t>Функц.</t>
  </si>
  <si>
    <t>ОСНОВАНИЕ</t>
  </si>
  <si>
    <t>ЧИСЛО</t>
  </si>
  <si>
    <t>LOG</t>
  </si>
  <si>
    <t>SIN (LOG)</t>
  </si>
  <si>
    <t>COS (LOG)</t>
  </si>
  <si>
    <t>TG=SIN/COS</t>
  </si>
  <si>
    <t>CTG = COS/SIN</t>
  </si>
  <si>
    <t>CTG * TG</t>
  </si>
  <si>
    <t>ЗНАЧЕНИЕ</t>
  </si>
  <si>
    <t>Табель посещаемости</t>
  </si>
  <si>
    <t>Андреев</t>
  </si>
  <si>
    <t>рабочих дней</t>
  </si>
  <si>
    <t>больничных</t>
  </si>
  <si>
    <t>не посещал</t>
  </si>
  <si>
    <t>В</t>
  </si>
  <si>
    <t>б</t>
  </si>
  <si>
    <t>н</t>
  </si>
  <si>
    <t>оплата за обучение</t>
  </si>
  <si>
    <t>оплата за день</t>
  </si>
  <si>
    <t>оплата за больничный</t>
  </si>
  <si>
    <t>удержано за пропуски</t>
  </si>
  <si>
    <t>Оплата за количество рабочих дней</t>
  </si>
  <si>
    <t>Итого к оплате</t>
  </si>
  <si>
    <t>Оплата за количесвто больничных дней</t>
  </si>
  <si>
    <t>Удержано за количество пропусков</t>
  </si>
  <si>
    <t>ФИО</t>
  </si>
  <si>
    <t>Дата проведения занятий</t>
  </si>
  <si>
    <t>Зачетная оценка</t>
  </si>
  <si>
    <t>Кузьмин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</si>
</sst>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gradientFill degree="45">
        <stop position="0">
          <color theme="0"/>
        </stop>
        <stop position="1">
          <color theme="4" tint="0.59999389629810485"/>
        </stop>
      </gradientFill>
    </fill>
    <fill>
      <patternFill patternType="solid">
        <fgColor rgb="FF3CD4D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1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6" fillId="0" borderId="9" xfId="0" applyFont="1" applyBorder="1"/>
    <xf numFmtId="0" fontId="0" fillId="0" borderId="0" xfId="0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0" fillId="0" borderId="0" xfId="0" applyNumberFormat="1"/>
    <xf numFmtId="2" fontId="0" fillId="0" borderId="0" xfId="0" applyNumberFormat="1"/>
    <xf numFmtId="0" fontId="0" fillId="0" borderId="1" xfId="0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14">
    <dxf>
      <numFmt numFmtId="19" formatCode="dd/mm/yyyy"/>
      <alignment horizontal="center" vertical="center" textRotation="0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alignment horizontal="center" vertical="center" textRotation="0" wrapText="1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alignment horizontal="center" vertical="center" textRotation="0" indent="0" relativeIndent="255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</dxfs>
  <tableStyles count="0" defaultTableStyle="TableStyleMedium9" defaultPivotStyle="PivotStyleLight16"/>
  <colors>
    <mruColors>
      <color rgb="FF3CD4D0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1.xml"/><Relationship Id="rId17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chartsheet" Target="chartsheets/sheet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810" baseline="0"/>
            </a:pPr>
            <a:r>
              <a:rPr lang="ru-RU" sz="1810" baseline="0"/>
              <a:t>Таблица умножения</a:t>
            </a:r>
          </a:p>
        </c:rich>
      </c:tx>
      <c:layout/>
      <c:overlay val="1"/>
    </c:title>
    <c:view3D>
      <c:rotX val="70"/>
      <c:rotY val="250"/>
      <c:rAngAx val="1"/>
    </c:view3D>
    <c:floor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spPr>
        <a:scene3d>
          <a:camera prst="orthographicFront"/>
          <a:lightRig rig="threePt" dir="t"/>
        </a:scene3d>
        <a:sp3d>
          <a:bevelT prst="relaxedInset"/>
        </a:sp3d>
      </c:spPr>
    </c:sideWall>
    <c:backWall>
      <c:spPr>
        <a:scene3d>
          <a:camera prst="orthographicFront"/>
          <a:lightRig rig="threePt" dir="t"/>
        </a:scene3d>
        <a:sp3d>
          <a:bevelT prst="relaxedInset"/>
        </a:sp3d>
      </c:spPr>
    </c:backWall>
    <c:plotArea>
      <c:layout/>
      <c:bar3DChart>
        <c:barDir val="col"/>
        <c:grouping val="clustered"/>
        <c:ser>
          <c:idx val="0"/>
          <c:order val="0"/>
          <c:dLbls>
            <c:showVal val="1"/>
          </c:dLbls>
          <c:val>
            <c:numRef>
              <c:f>'таблица умножения'!$D$2:$D$9</c:f>
              <c:numCache>
                <c:formatCode>General</c:formatCode>
                <c:ptCount val="8"/>
                <c:pt idx="0">
                  <c:v>8</c:v>
                </c:pt>
                <c:pt idx="1">
                  <c:v>12</c:v>
                </c:pt>
                <c:pt idx="2">
                  <c:v>16</c:v>
                </c:pt>
                <c:pt idx="3">
                  <c:v>20</c:v>
                </c:pt>
                <c:pt idx="4">
                  <c:v>24</c:v>
                </c:pt>
                <c:pt idx="5">
                  <c:v>28</c:v>
                </c:pt>
                <c:pt idx="6">
                  <c:v>32</c:v>
                </c:pt>
                <c:pt idx="7">
                  <c:v>36</c:v>
                </c:pt>
              </c:numCache>
            </c:numRef>
          </c:val>
        </c:ser>
        <c:ser>
          <c:idx val="1"/>
          <c:order val="1"/>
          <c:dLbls>
            <c:showVal val="1"/>
          </c:dLbls>
          <c:val>
            <c:numRef>
              <c:f>'таблица умножения'!$E$2:$E$9</c:f>
              <c:numCache>
                <c:formatCode>General</c:formatCode>
                <c:ptCount val="8"/>
                <c:pt idx="0">
                  <c:v>10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30</c:v>
                </c:pt>
                <c:pt idx="5">
                  <c:v>35</c:v>
                </c:pt>
                <c:pt idx="6">
                  <c:v>40</c:v>
                </c:pt>
                <c:pt idx="7">
                  <c:v>45</c:v>
                </c:pt>
              </c:numCache>
            </c:numRef>
          </c:val>
        </c:ser>
        <c:ser>
          <c:idx val="2"/>
          <c:order val="2"/>
          <c:dLbls>
            <c:showVal val="1"/>
          </c:dLbls>
          <c:val>
            <c:numRef>
              <c:f>'таблица умножения'!$F$2:$F$9</c:f>
              <c:numCache>
                <c:formatCode>General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30</c:v>
                </c:pt>
                <c:pt idx="4">
                  <c:v>36</c:v>
                </c:pt>
                <c:pt idx="5">
                  <c:v>42</c:v>
                </c:pt>
                <c:pt idx="6">
                  <c:v>48</c:v>
                </c:pt>
                <c:pt idx="7">
                  <c:v>54</c:v>
                </c:pt>
              </c:numCache>
            </c:numRef>
          </c:val>
        </c:ser>
        <c:ser>
          <c:idx val="3"/>
          <c:order val="3"/>
          <c:spPr>
            <a:solidFill>
              <a:schemeClr val="accent4">
                <a:lumMod val="20000"/>
                <a:lumOff val="80000"/>
              </a:schemeClr>
            </a:solidFill>
          </c:spPr>
          <c:dLbls>
            <c:showVal val="1"/>
          </c:dLbls>
          <c:val>
            <c:numRef>
              <c:f>'таблица умножения'!$G$2:$G$9</c:f>
              <c:numCache>
                <c:formatCode>General</c:formatCode>
                <c:ptCount val="8"/>
                <c:pt idx="0">
                  <c:v>14</c:v>
                </c:pt>
                <c:pt idx="1">
                  <c:v>21</c:v>
                </c:pt>
                <c:pt idx="2">
                  <c:v>28</c:v>
                </c:pt>
                <c:pt idx="3">
                  <c:v>35</c:v>
                </c:pt>
                <c:pt idx="4">
                  <c:v>42</c:v>
                </c:pt>
                <c:pt idx="5">
                  <c:v>49</c:v>
                </c:pt>
                <c:pt idx="6">
                  <c:v>56</c:v>
                </c:pt>
                <c:pt idx="7">
                  <c:v>63</c:v>
                </c:pt>
              </c:numCache>
            </c:numRef>
          </c:val>
        </c:ser>
        <c:ser>
          <c:idx val="4"/>
          <c:order val="4"/>
          <c:dLbls>
            <c:showVal val="1"/>
          </c:dLbls>
          <c:val>
            <c:numRef>
              <c:f>'таблица умножения'!$H$2:$H$9</c:f>
              <c:numCache>
                <c:formatCode>General</c:formatCode>
                <c:ptCount val="8"/>
                <c:pt idx="0">
                  <c:v>16</c:v>
                </c:pt>
                <c:pt idx="1">
                  <c:v>24</c:v>
                </c:pt>
                <c:pt idx="2">
                  <c:v>32</c:v>
                </c:pt>
                <c:pt idx="3">
                  <c:v>40</c:v>
                </c:pt>
                <c:pt idx="4">
                  <c:v>48</c:v>
                </c:pt>
                <c:pt idx="5">
                  <c:v>56</c:v>
                </c:pt>
                <c:pt idx="6">
                  <c:v>64</c:v>
                </c:pt>
                <c:pt idx="7">
                  <c:v>72</c:v>
                </c:pt>
              </c:numCache>
            </c:numRef>
          </c:val>
        </c:ser>
        <c:ser>
          <c:idx val="5"/>
          <c:order val="5"/>
          <c:dLbls>
            <c:showVal val="1"/>
          </c:dLbls>
          <c:val>
            <c:numRef>
              <c:f>'таблица умножения'!$I$2:$I$9</c:f>
              <c:numCache>
                <c:formatCode>General</c:formatCode>
                <c:ptCount val="8"/>
                <c:pt idx="0">
                  <c:v>18</c:v>
                </c:pt>
                <c:pt idx="1">
                  <c:v>27</c:v>
                </c:pt>
                <c:pt idx="2">
                  <c:v>36</c:v>
                </c:pt>
                <c:pt idx="3">
                  <c:v>45</c:v>
                </c:pt>
                <c:pt idx="4">
                  <c:v>54</c:v>
                </c:pt>
                <c:pt idx="5">
                  <c:v>63</c:v>
                </c:pt>
                <c:pt idx="6">
                  <c:v>72</c:v>
                </c:pt>
                <c:pt idx="7">
                  <c:v>81</c:v>
                </c:pt>
              </c:numCache>
            </c:numRef>
          </c:val>
        </c:ser>
        <c:dLbls>
          <c:showVal val="1"/>
        </c:dLbls>
        <c:shape val="pyramid"/>
        <c:axId val="60129664"/>
        <c:axId val="60136064"/>
        <c:axId val="0"/>
      </c:bar3DChart>
      <c:catAx>
        <c:axId val="60129664"/>
        <c:scaling>
          <c:orientation val="minMax"/>
        </c:scaling>
        <c:axPos val="b"/>
        <c:tickLblPos val="nextTo"/>
        <c:crossAx val="60136064"/>
        <c:crosses val="autoZero"/>
        <c:auto val="1"/>
        <c:lblAlgn val="ctr"/>
        <c:lblOffset val="100"/>
      </c:catAx>
      <c:valAx>
        <c:axId val="60136064"/>
        <c:scaling>
          <c:orientation val="minMax"/>
        </c:scaling>
        <c:axPos val="l"/>
        <c:majorGridlines/>
        <c:numFmt formatCode="General" sourceLinked="1"/>
        <c:tickLblPos val="nextTo"/>
        <c:crossAx val="60129664"/>
        <c:crosses val="autoZero"/>
        <c:crossBetween val="between"/>
      </c:valAx>
    </c:plotArea>
    <c:legend>
      <c:legendPos val="r"/>
      <c:layout/>
    </c:legend>
    <c:plotVisOnly val="1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Зачётная оценка</a:t>
            </a:r>
          </a:p>
        </c:rich>
      </c:tx>
      <c:layout/>
    </c:title>
    <c:view3D>
      <c:rotX val="75"/>
      <c:rotY val="32"/>
      <c:perspective val="90"/>
    </c:view3D>
    <c:plotArea>
      <c:layout>
        <c:manualLayout>
          <c:layoutTarget val="inner"/>
          <c:xMode val="edge"/>
          <c:yMode val="edge"/>
          <c:x val="8.6989769136000844E-2"/>
          <c:y val="0.23419973154821444"/>
          <c:w val="0.81513610798650171"/>
          <c:h val="0.5702199765745894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/>
          </c:spPr>
          <c:explosion val="25"/>
          <c:dLbls>
            <c:dLbl>
              <c:idx val="0"/>
              <c:layout>
                <c:manualLayout>
                  <c:x val="-4.9307742782152232E-3"/>
                  <c:y val="2.9325240594925635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2.4413385826771654E-2"/>
                  <c:y val="-5.530402449693788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-7.0414151356080493E-2"/>
                  <c:y val="-7.708916593759113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2.5506233595800527E-2"/>
                  <c:y val="3.7709973753280841E-2"/>
                </c:manualLayout>
              </c:layout>
              <c:showCatName val="1"/>
              <c:showPercent val="1"/>
            </c:dLbl>
            <c:showCatName val="1"/>
            <c:showPercent val="1"/>
          </c:dLbls>
          <c:cat>
            <c:strRef>
              <c:f>'зачетная оценка'!$B$3:$B$6</c:f>
              <c:strCache>
                <c:ptCount val="4"/>
                <c:pt idx="0">
                  <c:v>Иванов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Кузьмин</c:v>
                </c:pt>
              </c:strCache>
            </c:strRef>
          </c:cat>
          <c:val>
            <c:numRef>
              <c:f>'зачетная оценка'!$I$3:$I$6</c:f>
              <c:numCache>
                <c:formatCode>0.0</c:formatCode>
                <c:ptCount val="4"/>
                <c:pt idx="0">
                  <c:v>3.3333333333333335</c:v>
                </c:pt>
                <c:pt idx="1">
                  <c:v>4.5555555555555554</c:v>
                </c:pt>
                <c:pt idx="2">
                  <c:v>4.833333333333333</c:v>
                </c:pt>
                <c:pt idx="3">
                  <c:v>5</c:v>
                </c:pt>
              </c:numCache>
            </c:numRef>
          </c:val>
        </c:ser>
        <c:dLbls>
          <c:showCatName val="1"/>
          <c:showPercent val="1"/>
        </c:dLbls>
      </c:pie3DChart>
      <c:spPr>
        <a:effectLst>
          <a:glow rad="101600">
            <a:schemeClr val="accent3">
              <a:satMod val="175000"/>
              <a:alpha val="40000"/>
            </a:schemeClr>
          </a:glow>
        </a:effectLst>
        <a:scene3d>
          <a:camera prst="orthographicFront"/>
          <a:lightRig rig="threePt" dir="t"/>
        </a:scene3d>
        <a:sp3d prstMaterial="translucentPowder">
          <a:bevelT w="203200" h="50800" prst="softRound"/>
        </a:sp3d>
      </c:spPr>
    </c:plotArea>
    <c:legend>
      <c:legendPos val="b"/>
      <c:layout/>
    </c:legend>
    <c:plotVisOnly val="1"/>
  </c:chart>
  <c:spPr>
    <a:ln w="19050"/>
    <a:effectLst>
      <a:innerShdw blurRad="63500" dist="50800" dir="10800000">
        <a:prstClr val="black">
          <a:alpha val="50000"/>
        </a:prstClr>
      </a:inn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Диаграмма успеваемости</a:t>
            </a:r>
          </a:p>
        </c:rich>
      </c:tx>
      <c:layout/>
      <c:overlay val="1"/>
    </c:title>
    <c:plotArea>
      <c:layout/>
      <c:barChart>
        <c:barDir val="col"/>
        <c:grouping val="clustered"/>
        <c:ser>
          <c:idx val="0"/>
          <c:order val="0"/>
          <c:tx>
            <c:strRef>
              <c:f>'зачетная оценка'!$A$3:$B$3</c:f>
              <c:strCache>
                <c:ptCount val="1"/>
                <c:pt idx="0">
                  <c:v>1 Иванов</c:v>
                </c:pt>
              </c:strCache>
            </c:strRef>
          </c:tx>
          <c:cat>
            <c:multiLvlStrRef>
              <c:f>'зачетная оценка'!$C$1:$H$2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оценка'!$C$3:$H$3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1"/>
          <c:order val="1"/>
          <c:tx>
            <c:strRef>
              <c:f>'зачетная оценка'!$A$4:$B$4</c:f>
              <c:strCache>
                <c:ptCount val="1"/>
                <c:pt idx="0">
                  <c:v>2 Петров</c:v>
                </c:pt>
              </c:strCache>
            </c:strRef>
          </c:tx>
          <c:cat>
            <c:multiLvlStrRef>
              <c:f>'зачетная оценка'!$C$1:$H$2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оценка'!$C$4:$H$4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ser>
          <c:idx val="2"/>
          <c:order val="2"/>
          <c:tx>
            <c:strRef>
              <c:f>'зачетная оценка'!$A$5:$B$5</c:f>
              <c:strCache>
                <c:ptCount val="1"/>
                <c:pt idx="0">
                  <c:v>3 Сидоров</c:v>
                </c:pt>
              </c:strCache>
            </c:strRef>
          </c:tx>
          <c:cat>
            <c:multiLvlStrRef>
              <c:f>'зачетная оценка'!$C$1:$H$2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оценка'!$C$5:$H$5</c:f>
              <c:numCache>
                <c:formatCode>General</c:formatCode>
                <c:ptCount val="6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'зачетная оценка'!$A$6:$B$6</c:f>
              <c:strCache>
                <c:ptCount val="1"/>
                <c:pt idx="0">
                  <c:v>4 Кузьмин</c:v>
                </c:pt>
              </c:strCache>
            </c:strRef>
          </c:tx>
          <c:cat>
            <c:multiLvlStrRef>
              <c:f>'зачетная оценка'!$C$1:$H$2</c:f>
              <c:multiLvlStrCache>
                <c:ptCount val="6"/>
                <c:lvl>
                  <c:pt idx="0">
                    <c:v>01.03.2007</c:v>
                  </c:pt>
                  <c:pt idx="1">
                    <c:v>17.03.2007</c:v>
                  </c:pt>
                  <c:pt idx="2">
                    <c:v>31.03.2007</c:v>
                  </c:pt>
                  <c:pt idx="3">
                    <c:v>14.04.2007</c:v>
                  </c:pt>
                  <c:pt idx="4">
                    <c:v>28.04.2007</c:v>
                  </c:pt>
                  <c:pt idx="5">
                    <c:v>12.05.2007</c:v>
                  </c:pt>
                </c:lvl>
                <c:lvl>
                  <c:pt idx="0">
                    <c:v>Дата проведения занятий</c:v>
                  </c:pt>
                </c:lvl>
              </c:multiLvlStrCache>
            </c:multiLvlStrRef>
          </c:cat>
          <c:val>
            <c:numRef>
              <c:f>'зачетная оценка'!$C$6:$H$6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</c:ser>
        <c:axId val="117630848"/>
        <c:axId val="121902592"/>
      </c:barChart>
      <c:catAx>
        <c:axId val="117630848"/>
        <c:scaling>
          <c:orientation val="minMax"/>
        </c:scaling>
        <c:axPos val="b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21902592"/>
        <c:crosses val="autoZero"/>
        <c:auto val="1"/>
        <c:lblAlgn val="ctr"/>
        <c:lblOffset val="100"/>
      </c:catAx>
      <c:valAx>
        <c:axId val="1219025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оценки</a:t>
                </a:r>
              </a:p>
            </c:rich>
          </c:tx>
          <c:layout/>
        </c:title>
        <c:numFmt formatCode="General" sourceLinked="1"/>
        <c:tickLblPos val="nextTo"/>
        <c:crossAx val="11763084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131095" y="285750"/>
    <xdr:ext cx="7334250" cy="3321844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0</xdr:row>
      <xdr:rowOff>200024</xdr:rowOff>
    </xdr:from>
    <xdr:to>
      <xdr:col>16</xdr:col>
      <xdr:colOff>57150</xdr:colOff>
      <xdr:row>14</xdr:row>
      <xdr:rowOff>123824</xdr:rowOff>
    </xdr:to>
    <xdr:graphicFrame macro="">
      <xdr:nvGraphicFramePr>
        <xdr:cNvPr id="17" name="Диаграмма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</xdr:row>
      <xdr:rowOff>161925</xdr:rowOff>
    </xdr:from>
    <xdr:to>
      <xdr:col>8</xdr:col>
      <xdr:colOff>180975</xdr:colOff>
      <xdr:row>26</xdr:row>
      <xdr:rowOff>28575</xdr:rowOff>
    </xdr:to>
    <xdr:graphicFrame macro="">
      <xdr:nvGraphicFramePr>
        <xdr:cNvPr id="18" name="Диаграмма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Таблица2" displayName="Таблица2" ref="A1:E17" totalsRowShown="0" headerRowDxfId="13" dataDxfId="12">
  <autoFilter ref="A1:E17"/>
  <sortState ref="A2:E17">
    <sortCondition ref="B1:B17"/>
  </sortState>
  <tableColumns count="5">
    <tableColumn id="1" name="№ п/п" dataDxfId="11"/>
    <tableColumn id="2" name="Автор" dataDxfId="10"/>
    <tableColumn id="3" name="Название" dataDxfId="9"/>
    <tableColumn id="4" name="Тип произведения" dataDxfId="8"/>
    <tableColumn id="5" name="Номер полки" dataDxfId="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1:E8" totalsRowShown="0" headerRowDxfId="6" dataDxfId="5">
  <autoFilter ref="A1:E8"/>
  <sortState ref="A2:E8">
    <sortCondition ref="A2"/>
  </sortState>
  <tableColumns count="5">
    <tableColumn id="1" name="Ф.И.О." dataDxfId="4"/>
    <tableColumn id="2" name="Пол" dataDxfId="3"/>
    <tableColumn id="3" name="Должность" dataDxfId="2"/>
    <tableColumn id="4" name="Отделение" dataDxfId="1"/>
    <tableColumn id="5" name="Дата рождения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G8" sqref="A2:G8"/>
    </sheetView>
  </sheetViews>
  <sheetFormatPr defaultRowHeight="15.75"/>
  <cols>
    <col min="1" max="1" width="13.5" customWidth="1"/>
    <col min="3" max="3" width="11.25" customWidth="1"/>
    <col min="4" max="4" width="13.125" customWidth="1"/>
    <col min="5" max="5" width="10.25" customWidth="1"/>
    <col min="7" max="7" width="10.375" bestFit="1" customWidth="1"/>
  </cols>
  <sheetData>
    <row r="1" spans="1:7">
      <c r="A1" s="40" t="s">
        <v>0</v>
      </c>
      <c r="B1" s="40"/>
      <c r="C1" s="40"/>
      <c r="D1" s="40"/>
      <c r="E1" s="40"/>
      <c r="F1" s="40"/>
      <c r="G1" s="40"/>
    </row>
    <row r="2" spans="1:7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</row>
    <row r="3" spans="1:7">
      <c r="A3" s="2" t="s">
        <v>8</v>
      </c>
      <c r="B3" s="2">
        <v>4000</v>
      </c>
      <c r="C3" s="2">
        <f>B3*25%</f>
        <v>1000</v>
      </c>
      <c r="D3" s="20">
        <f>(B3+C3)*15%</f>
        <v>750</v>
      </c>
      <c r="E3" s="20">
        <f>B3+C3+D3</f>
        <v>5750</v>
      </c>
      <c r="F3" s="20">
        <f>E3*13%</f>
        <v>747.5</v>
      </c>
      <c r="G3" s="20">
        <f>E3-F3</f>
        <v>5002.5</v>
      </c>
    </row>
    <row r="4" spans="1:7">
      <c r="A4" s="2" t="s">
        <v>9</v>
      </c>
      <c r="B4" s="2">
        <v>3500</v>
      </c>
      <c r="C4" s="2">
        <f t="shared" ref="C4:C7" si="0">B4*25%</f>
        <v>875</v>
      </c>
      <c r="D4" s="20">
        <f t="shared" ref="D4:D7" si="1">(B4+C4)*15%</f>
        <v>656.25</v>
      </c>
      <c r="E4" s="20">
        <f t="shared" ref="E4:E7" si="2">B4+C4+D4</f>
        <v>5031.25</v>
      </c>
      <c r="F4" s="20">
        <f t="shared" ref="F4:F7" si="3">E4*13%</f>
        <v>654.0625</v>
      </c>
      <c r="G4" s="20">
        <f t="shared" ref="G4:G7" si="4">E4-F4</f>
        <v>4377.1875</v>
      </c>
    </row>
    <row r="5" spans="1:7">
      <c r="A5" s="2" t="s">
        <v>10</v>
      </c>
      <c r="B5" s="2">
        <v>6000</v>
      </c>
      <c r="C5" s="2">
        <f t="shared" si="0"/>
        <v>1500</v>
      </c>
      <c r="D5" s="20">
        <f t="shared" si="1"/>
        <v>1125</v>
      </c>
      <c r="E5" s="20">
        <f t="shared" si="2"/>
        <v>8625</v>
      </c>
      <c r="F5" s="20">
        <f t="shared" si="3"/>
        <v>1121.25</v>
      </c>
      <c r="G5" s="20">
        <f t="shared" si="4"/>
        <v>7503.75</v>
      </c>
    </row>
    <row r="6" spans="1:7">
      <c r="A6" s="2" t="s">
        <v>11</v>
      </c>
      <c r="B6" s="2">
        <v>4500</v>
      </c>
      <c r="C6" s="2">
        <f t="shared" si="0"/>
        <v>1125</v>
      </c>
      <c r="D6" s="20">
        <f t="shared" si="1"/>
        <v>843.75</v>
      </c>
      <c r="E6" s="20">
        <f t="shared" si="2"/>
        <v>6468.75</v>
      </c>
      <c r="F6" s="20">
        <f t="shared" si="3"/>
        <v>840.9375</v>
      </c>
      <c r="G6" s="20">
        <f t="shared" si="4"/>
        <v>5627.8125</v>
      </c>
    </row>
    <row r="7" spans="1:7">
      <c r="A7" s="2" t="s">
        <v>12</v>
      </c>
      <c r="B7" s="2">
        <v>3000</v>
      </c>
      <c r="C7" s="2">
        <f t="shared" si="0"/>
        <v>750</v>
      </c>
      <c r="D7" s="20">
        <f t="shared" si="1"/>
        <v>562.5</v>
      </c>
      <c r="E7" s="20">
        <f t="shared" si="2"/>
        <v>4312.5</v>
      </c>
      <c r="F7" s="20">
        <f t="shared" si="3"/>
        <v>560.625</v>
      </c>
      <c r="G7" s="20">
        <f t="shared" si="4"/>
        <v>3751.875</v>
      </c>
    </row>
    <row r="8" spans="1:7">
      <c r="A8" s="2" t="s">
        <v>13</v>
      </c>
      <c r="B8" s="2"/>
      <c r="C8" s="2">
        <f>SUM(C3:C7)</f>
        <v>5250</v>
      </c>
      <c r="D8" s="20">
        <f>SUM(D3:D7)</f>
        <v>3937.5</v>
      </c>
      <c r="E8" s="20">
        <f>SUM(E3:E7)</f>
        <v>30187.5</v>
      </c>
      <c r="F8" s="20">
        <f>SUM(F3:F7)</f>
        <v>3924.375</v>
      </c>
      <c r="G8" s="20">
        <f>SUM(G3:G7)</f>
        <v>26263.125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1"/>
  <sheetViews>
    <sheetView topLeftCell="C1" workbookViewId="0">
      <selection activeCell="D2" sqref="D2:I9"/>
    </sheetView>
  </sheetViews>
  <sheetFormatPr defaultRowHeight="15.75"/>
  <sheetData>
    <row r="1" spans="1:9">
      <c r="A1" s="32"/>
      <c r="B1" s="32">
        <v>2</v>
      </c>
      <c r="C1" s="32">
        <v>3</v>
      </c>
      <c r="D1" s="32">
        <v>4</v>
      </c>
      <c r="E1" s="32">
        <v>5</v>
      </c>
      <c r="F1" s="32">
        <v>6</v>
      </c>
      <c r="G1" s="32">
        <v>7</v>
      </c>
      <c r="H1" s="32">
        <v>8</v>
      </c>
      <c r="I1" s="32">
        <v>9</v>
      </c>
    </row>
    <row r="2" spans="1:9">
      <c r="A2" s="32">
        <v>2</v>
      </c>
      <c r="B2" s="10">
        <f>A2*$B$1</f>
        <v>4</v>
      </c>
      <c r="C2" s="10">
        <f>A2*$C$1</f>
        <v>6</v>
      </c>
      <c r="D2" s="10">
        <f>A2*$D$1</f>
        <v>8</v>
      </c>
      <c r="E2" s="10">
        <f>A2*$E$1</f>
        <v>10</v>
      </c>
      <c r="F2" s="10">
        <f>A2*$F$1</f>
        <v>12</v>
      </c>
      <c r="G2" s="10">
        <f>A2*$G$1</f>
        <v>14</v>
      </c>
      <c r="H2" s="10">
        <f>A2*$H$1</f>
        <v>16</v>
      </c>
      <c r="I2" s="10">
        <f>A2*$I$1</f>
        <v>18</v>
      </c>
    </row>
    <row r="3" spans="1:9">
      <c r="A3" s="32">
        <v>3</v>
      </c>
      <c r="B3" s="10">
        <f t="shared" ref="B3:B9" si="0">A3*$B$1</f>
        <v>6</v>
      </c>
      <c r="C3" s="10">
        <f t="shared" ref="C3:C9" si="1">A3*$C$1</f>
        <v>9</v>
      </c>
      <c r="D3" s="10">
        <f t="shared" ref="D3:D9" si="2">A3*$D$1</f>
        <v>12</v>
      </c>
      <c r="E3" s="10">
        <f t="shared" ref="E3:E9" si="3">A3*$E$1</f>
        <v>15</v>
      </c>
      <c r="F3" s="10">
        <f t="shared" ref="F3:F9" si="4">A3*$F$1</f>
        <v>18</v>
      </c>
      <c r="G3" s="10">
        <f t="shared" ref="G3:G9" si="5">A3*$G$1</f>
        <v>21</v>
      </c>
      <c r="H3" s="10">
        <f t="shared" ref="H3:H9" si="6">A3*$H$1</f>
        <v>24</v>
      </c>
      <c r="I3" s="10">
        <f t="shared" ref="I3:I9" si="7">A3*$I$1</f>
        <v>27</v>
      </c>
    </row>
    <row r="4" spans="1:9">
      <c r="A4" s="32">
        <v>4</v>
      </c>
      <c r="B4" s="10">
        <f t="shared" si="0"/>
        <v>8</v>
      </c>
      <c r="C4" s="10">
        <f t="shared" si="1"/>
        <v>12</v>
      </c>
      <c r="D4" s="10">
        <f t="shared" si="2"/>
        <v>16</v>
      </c>
      <c r="E4" s="10">
        <f t="shared" si="3"/>
        <v>20</v>
      </c>
      <c r="F4" s="10">
        <f t="shared" si="4"/>
        <v>24</v>
      </c>
      <c r="G4" s="10">
        <f t="shared" si="5"/>
        <v>28</v>
      </c>
      <c r="H4" s="10">
        <f t="shared" si="6"/>
        <v>32</v>
      </c>
      <c r="I4" s="10">
        <f t="shared" si="7"/>
        <v>36</v>
      </c>
    </row>
    <row r="5" spans="1:9">
      <c r="A5" s="32">
        <v>5</v>
      </c>
      <c r="B5" s="10">
        <f t="shared" si="0"/>
        <v>10</v>
      </c>
      <c r="C5" s="10">
        <f t="shared" si="1"/>
        <v>15</v>
      </c>
      <c r="D5" s="10">
        <f t="shared" si="2"/>
        <v>20</v>
      </c>
      <c r="E5" s="10">
        <f t="shared" si="3"/>
        <v>25</v>
      </c>
      <c r="F5" s="10">
        <f t="shared" si="4"/>
        <v>30</v>
      </c>
      <c r="G5" s="10">
        <f t="shared" si="5"/>
        <v>35</v>
      </c>
      <c r="H5" s="10">
        <f t="shared" si="6"/>
        <v>40</v>
      </c>
      <c r="I5" s="10">
        <f t="shared" si="7"/>
        <v>45</v>
      </c>
    </row>
    <row r="6" spans="1:9">
      <c r="A6" s="32">
        <v>6</v>
      </c>
      <c r="B6" s="10">
        <f t="shared" si="0"/>
        <v>12</v>
      </c>
      <c r="C6" s="10">
        <f t="shared" si="1"/>
        <v>18</v>
      </c>
      <c r="D6" s="10">
        <f t="shared" si="2"/>
        <v>24</v>
      </c>
      <c r="E6" s="10">
        <f t="shared" si="3"/>
        <v>30</v>
      </c>
      <c r="F6" s="10">
        <f t="shared" si="4"/>
        <v>36</v>
      </c>
      <c r="G6" s="10">
        <f t="shared" si="5"/>
        <v>42</v>
      </c>
      <c r="H6" s="10">
        <f t="shared" si="6"/>
        <v>48</v>
      </c>
      <c r="I6" s="10">
        <f t="shared" si="7"/>
        <v>54</v>
      </c>
    </row>
    <row r="7" spans="1:9">
      <c r="A7" s="32">
        <v>7</v>
      </c>
      <c r="B7" s="10">
        <f t="shared" si="0"/>
        <v>14</v>
      </c>
      <c r="C7" s="10">
        <f t="shared" si="1"/>
        <v>21</v>
      </c>
      <c r="D7" s="10">
        <f t="shared" si="2"/>
        <v>28</v>
      </c>
      <c r="E7" s="10">
        <f t="shared" si="3"/>
        <v>35</v>
      </c>
      <c r="F7" s="10">
        <f t="shared" si="4"/>
        <v>42</v>
      </c>
      <c r="G7" s="10">
        <f t="shared" si="5"/>
        <v>49</v>
      </c>
      <c r="H7" s="10">
        <f t="shared" si="6"/>
        <v>56</v>
      </c>
      <c r="I7" s="10">
        <f t="shared" si="7"/>
        <v>63</v>
      </c>
    </row>
    <row r="8" spans="1:9">
      <c r="A8" s="32">
        <v>8</v>
      </c>
      <c r="B8" s="10">
        <f t="shared" si="0"/>
        <v>16</v>
      </c>
      <c r="C8" s="10">
        <f t="shared" si="1"/>
        <v>24</v>
      </c>
      <c r="D8" s="10">
        <f t="shared" si="2"/>
        <v>32</v>
      </c>
      <c r="E8" s="10">
        <f t="shared" si="3"/>
        <v>40</v>
      </c>
      <c r="F8" s="10">
        <f t="shared" si="4"/>
        <v>48</v>
      </c>
      <c r="G8" s="10">
        <f t="shared" si="5"/>
        <v>56</v>
      </c>
      <c r="H8" s="10">
        <f t="shared" si="6"/>
        <v>64</v>
      </c>
      <c r="I8" s="10">
        <f t="shared" si="7"/>
        <v>72</v>
      </c>
    </row>
    <row r="9" spans="1:9">
      <c r="A9" s="32">
        <v>9</v>
      </c>
      <c r="B9" s="10">
        <f t="shared" si="0"/>
        <v>18</v>
      </c>
      <c r="C9" s="10">
        <f t="shared" si="1"/>
        <v>27</v>
      </c>
      <c r="D9" s="10">
        <f t="shared" si="2"/>
        <v>36</v>
      </c>
      <c r="E9" s="10">
        <f t="shared" si="3"/>
        <v>45</v>
      </c>
      <c r="F9" s="10">
        <f t="shared" si="4"/>
        <v>54</v>
      </c>
      <c r="G9" s="10">
        <f t="shared" si="5"/>
        <v>63</v>
      </c>
      <c r="H9" s="10">
        <f t="shared" si="6"/>
        <v>72</v>
      </c>
      <c r="I9" s="10">
        <f t="shared" si="7"/>
        <v>81</v>
      </c>
    </row>
    <row r="10" spans="1:9">
      <c r="A10" s="29"/>
      <c r="B10" s="29"/>
      <c r="C10" s="29"/>
      <c r="D10" s="29"/>
      <c r="E10" s="29"/>
      <c r="F10" s="29"/>
      <c r="G10" s="29"/>
      <c r="H10" s="29"/>
      <c r="I10" s="29"/>
    </row>
    <row r="11" spans="1:9">
      <c r="A11" s="29"/>
      <c r="B11" s="29"/>
      <c r="C11" s="29"/>
      <c r="D11" s="29"/>
      <c r="E11" s="29"/>
      <c r="F11" s="29"/>
      <c r="G11" s="29"/>
      <c r="H11" s="29"/>
      <c r="I11" s="29"/>
    </row>
    <row r="12" spans="1:9">
      <c r="A12" s="29"/>
      <c r="B12" s="29"/>
      <c r="C12" s="29"/>
      <c r="D12" s="29"/>
      <c r="E12" s="29"/>
      <c r="F12" s="29"/>
      <c r="G12" s="29"/>
      <c r="H12" s="29"/>
      <c r="I12" s="29"/>
    </row>
    <row r="13" spans="1:9">
      <c r="A13" s="32"/>
      <c r="B13" s="32">
        <v>2</v>
      </c>
      <c r="C13" s="32">
        <v>3</v>
      </c>
      <c r="D13" s="32">
        <v>4</v>
      </c>
      <c r="E13" s="32">
        <v>5</v>
      </c>
      <c r="F13" s="32">
        <v>6</v>
      </c>
      <c r="G13" s="32">
        <v>7</v>
      </c>
      <c r="H13" s="32">
        <v>8</v>
      </c>
      <c r="I13" s="32">
        <v>9</v>
      </c>
    </row>
    <row r="14" spans="1:9">
      <c r="A14" s="32">
        <v>2</v>
      </c>
      <c r="B14" s="10">
        <f>B13*$A$14</f>
        <v>4</v>
      </c>
      <c r="C14" s="10">
        <f t="shared" ref="C14:I14" si="8">C13*$A$14</f>
        <v>6</v>
      </c>
      <c r="D14" s="10">
        <f t="shared" si="8"/>
        <v>8</v>
      </c>
      <c r="E14" s="10">
        <f t="shared" si="8"/>
        <v>10</v>
      </c>
      <c r="F14" s="10">
        <f t="shared" si="8"/>
        <v>12</v>
      </c>
      <c r="G14" s="10">
        <f t="shared" si="8"/>
        <v>14</v>
      </c>
      <c r="H14" s="10">
        <f t="shared" si="8"/>
        <v>16</v>
      </c>
      <c r="I14" s="10">
        <f t="shared" si="8"/>
        <v>18</v>
      </c>
    </row>
    <row r="15" spans="1:9">
      <c r="A15" s="32">
        <v>3</v>
      </c>
      <c r="B15" s="10">
        <f>B13*$A$15</f>
        <v>6</v>
      </c>
      <c r="C15" s="10">
        <f t="shared" ref="C15:I15" si="9">C13*$A$15</f>
        <v>9</v>
      </c>
      <c r="D15" s="10">
        <f t="shared" si="9"/>
        <v>12</v>
      </c>
      <c r="E15" s="10">
        <f t="shared" si="9"/>
        <v>15</v>
      </c>
      <c r="F15" s="10">
        <f t="shared" si="9"/>
        <v>18</v>
      </c>
      <c r="G15" s="10">
        <f t="shared" si="9"/>
        <v>21</v>
      </c>
      <c r="H15" s="10">
        <f t="shared" si="9"/>
        <v>24</v>
      </c>
      <c r="I15" s="10">
        <f t="shared" si="9"/>
        <v>27</v>
      </c>
    </row>
    <row r="16" spans="1:9">
      <c r="A16" s="32">
        <v>4</v>
      </c>
      <c r="B16" s="10">
        <f>B13*$A$16</f>
        <v>8</v>
      </c>
      <c r="C16" s="10">
        <f t="shared" ref="C16:I16" si="10">C13*$A$16</f>
        <v>12</v>
      </c>
      <c r="D16" s="10">
        <f t="shared" si="10"/>
        <v>16</v>
      </c>
      <c r="E16" s="10">
        <f t="shared" si="10"/>
        <v>20</v>
      </c>
      <c r="F16" s="10">
        <f t="shared" si="10"/>
        <v>24</v>
      </c>
      <c r="G16" s="10">
        <f t="shared" si="10"/>
        <v>28</v>
      </c>
      <c r="H16" s="10">
        <f t="shared" si="10"/>
        <v>32</v>
      </c>
      <c r="I16" s="10">
        <f t="shared" si="10"/>
        <v>36</v>
      </c>
    </row>
    <row r="17" spans="1:9">
      <c r="A17" s="32">
        <v>5</v>
      </c>
      <c r="B17" s="10">
        <f>B13*$A$17</f>
        <v>10</v>
      </c>
      <c r="C17" s="10">
        <f t="shared" ref="C17:I17" si="11">C13*$A$17</f>
        <v>15</v>
      </c>
      <c r="D17" s="10">
        <f t="shared" si="11"/>
        <v>20</v>
      </c>
      <c r="E17" s="10">
        <f t="shared" si="11"/>
        <v>25</v>
      </c>
      <c r="F17" s="10">
        <f t="shared" si="11"/>
        <v>30</v>
      </c>
      <c r="G17" s="10">
        <f t="shared" si="11"/>
        <v>35</v>
      </c>
      <c r="H17" s="10">
        <f t="shared" si="11"/>
        <v>40</v>
      </c>
      <c r="I17" s="10">
        <f t="shared" si="11"/>
        <v>45</v>
      </c>
    </row>
    <row r="18" spans="1:9">
      <c r="A18" s="32">
        <v>6</v>
      </c>
      <c r="B18" s="10">
        <f>B13*$A$18</f>
        <v>12</v>
      </c>
      <c r="C18" s="10">
        <f t="shared" ref="C18:I18" si="12">C13*$A$18</f>
        <v>18</v>
      </c>
      <c r="D18" s="10">
        <f t="shared" si="12"/>
        <v>24</v>
      </c>
      <c r="E18" s="10">
        <f t="shared" si="12"/>
        <v>30</v>
      </c>
      <c r="F18" s="10">
        <f t="shared" si="12"/>
        <v>36</v>
      </c>
      <c r="G18" s="10">
        <f t="shared" si="12"/>
        <v>42</v>
      </c>
      <c r="H18" s="10">
        <f t="shared" si="12"/>
        <v>48</v>
      </c>
      <c r="I18" s="10">
        <f t="shared" si="12"/>
        <v>54</v>
      </c>
    </row>
    <row r="19" spans="1:9">
      <c r="A19" s="32">
        <v>7</v>
      </c>
      <c r="B19" s="10">
        <f>B13*$A$19</f>
        <v>14</v>
      </c>
      <c r="C19" s="10">
        <f t="shared" ref="C19:I19" si="13">C13*$A$19</f>
        <v>21</v>
      </c>
      <c r="D19" s="10">
        <f t="shared" si="13"/>
        <v>28</v>
      </c>
      <c r="E19" s="10">
        <f t="shared" si="13"/>
        <v>35</v>
      </c>
      <c r="F19" s="10">
        <f t="shared" si="13"/>
        <v>42</v>
      </c>
      <c r="G19" s="10">
        <f t="shared" si="13"/>
        <v>49</v>
      </c>
      <c r="H19" s="10">
        <f t="shared" si="13"/>
        <v>56</v>
      </c>
      <c r="I19" s="10">
        <f t="shared" si="13"/>
        <v>63</v>
      </c>
    </row>
    <row r="20" spans="1:9">
      <c r="A20" s="32">
        <v>8</v>
      </c>
      <c r="B20" s="10">
        <f>B13*$A$20</f>
        <v>16</v>
      </c>
      <c r="C20" s="10">
        <f t="shared" ref="C20:I20" si="14">C13*$A$20</f>
        <v>24</v>
      </c>
      <c r="D20" s="10">
        <f t="shared" si="14"/>
        <v>32</v>
      </c>
      <c r="E20" s="10">
        <f t="shared" si="14"/>
        <v>40</v>
      </c>
      <c r="F20" s="10">
        <f t="shared" si="14"/>
        <v>48</v>
      </c>
      <c r="G20" s="10">
        <f t="shared" si="14"/>
        <v>56</v>
      </c>
      <c r="H20" s="10">
        <f t="shared" si="14"/>
        <v>64</v>
      </c>
      <c r="I20" s="10">
        <f t="shared" si="14"/>
        <v>72</v>
      </c>
    </row>
    <row r="21" spans="1:9">
      <c r="A21" s="32">
        <v>9</v>
      </c>
      <c r="B21" s="10">
        <f>B13*$A$21</f>
        <v>18</v>
      </c>
      <c r="C21" s="10">
        <f t="shared" ref="C21:I21" si="15">C13*$A$21</f>
        <v>27</v>
      </c>
      <c r="D21" s="10">
        <f t="shared" si="15"/>
        <v>36</v>
      </c>
      <c r="E21" s="10">
        <f t="shared" si="15"/>
        <v>45</v>
      </c>
      <c r="F21" s="10">
        <f t="shared" si="15"/>
        <v>54</v>
      </c>
      <c r="G21" s="10">
        <f t="shared" si="15"/>
        <v>63</v>
      </c>
      <c r="H21" s="10">
        <f t="shared" si="15"/>
        <v>72</v>
      </c>
      <c r="I21" s="10">
        <f t="shared" si="15"/>
        <v>81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F5" sqref="F5"/>
    </sheetView>
  </sheetViews>
  <sheetFormatPr defaultRowHeight="15.75"/>
  <cols>
    <col min="2" max="2" width="10.625" customWidth="1"/>
    <col min="3" max="3" width="18.875" customWidth="1"/>
    <col min="4" max="4" width="18.5" customWidth="1"/>
    <col min="5" max="5" width="13.875" customWidth="1"/>
  </cols>
  <sheetData>
    <row r="1" spans="1:5">
      <c r="A1" s="29" t="s">
        <v>105</v>
      </c>
      <c r="B1" s="29" t="s">
        <v>106</v>
      </c>
      <c r="C1" s="29" t="s">
        <v>107</v>
      </c>
      <c r="D1" s="33" t="s">
        <v>108</v>
      </c>
      <c r="E1" s="33" t="s">
        <v>109</v>
      </c>
    </row>
    <row r="2" spans="1:5">
      <c r="A2" s="29">
        <v>1</v>
      </c>
      <c r="B2" s="29" t="s">
        <v>110</v>
      </c>
      <c r="C2" s="29" t="s">
        <v>120</v>
      </c>
      <c r="D2" s="29" t="s">
        <v>136</v>
      </c>
      <c r="E2" s="29">
        <v>1</v>
      </c>
    </row>
    <row r="3" spans="1:5">
      <c r="A3" s="29">
        <v>2</v>
      </c>
      <c r="B3" s="29" t="s">
        <v>110</v>
      </c>
      <c r="C3" s="29" t="s">
        <v>121</v>
      </c>
      <c r="D3" s="29" t="s">
        <v>136</v>
      </c>
      <c r="E3" s="29">
        <v>1</v>
      </c>
    </row>
    <row r="4" spans="1:5">
      <c r="A4" s="29">
        <v>3</v>
      </c>
      <c r="B4" s="29" t="s">
        <v>111</v>
      </c>
      <c r="C4" s="29" t="s">
        <v>122</v>
      </c>
      <c r="D4" s="29" t="s">
        <v>136</v>
      </c>
      <c r="E4" s="29">
        <v>1</v>
      </c>
    </row>
    <row r="5" spans="1:5">
      <c r="A5" s="29">
        <v>4</v>
      </c>
      <c r="B5" s="29" t="s">
        <v>112</v>
      </c>
      <c r="C5" s="29" t="s">
        <v>123</v>
      </c>
      <c r="D5" s="29" t="s">
        <v>136</v>
      </c>
      <c r="E5" s="29">
        <v>3</v>
      </c>
    </row>
    <row r="6" spans="1:5">
      <c r="A6" s="29">
        <v>5</v>
      </c>
      <c r="B6" s="29" t="s">
        <v>113</v>
      </c>
      <c r="C6" s="29" t="s">
        <v>124</v>
      </c>
      <c r="D6" s="29" t="s">
        <v>136</v>
      </c>
      <c r="E6" s="29">
        <v>3</v>
      </c>
    </row>
    <row r="7" spans="1:5">
      <c r="A7" s="29">
        <v>6</v>
      </c>
      <c r="B7" s="29" t="s">
        <v>114</v>
      </c>
      <c r="C7" s="29" t="s">
        <v>125</v>
      </c>
      <c r="D7" s="29" t="s">
        <v>137</v>
      </c>
      <c r="E7" s="29">
        <v>1</v>
      </c>
    </row>
    <row r="8" spans="1:5">
      <c r="A8" s="29">
        <v>7</v>
      </c>
      <c r="B8" s="29" t="s">
        <v>114</v>
      </c>
      <c r="C8" s="29" t="s">
        <v>126</v>
      </c>
      <c r="D8" s="29" t="s">
        <v>137</v>
      </c>
      <c r="E8" s="29">
        <v>1</v>
      </c>
    </row>
    <row r="9" spans="1:5">
      <c r="A9" s="29">
        <v>8</v>
      </c>
      <c r="B9" s="29" t="s">
        <v>114</v>
      </c>
      <c r="C9" s="29" t="s">
        <v>127</v>
      </c>
      <c r="D9" s="29" t="s">
        <v>137</v>
      </c>
      <c r="E9" s="29">
        <v>3</v>
      </c>
    </row>
    <row r="10" spans="1:5">
      <c r="A10" s="29">
        <v>9</v>
      </c>
      <c r="B10" s="29" t="s">
        <v>115</v>
      </c>
      <c r="C10" s="29" t="s">
        <v>128</v>
      </c>
      <c r="D10" s="29" t="s">
        <v>136</v>
      </c>
      <c r="E10" s="29">
        <v>4</v>
      </c>
    </row>
    <row r="11" spans="1:5">
      <c r="A11" s="29">
        <v>10</v>
      </c>
      <c r="B11" s="29" t="s">
        <v>116</v>
      </c>
      <c r="C11" s="29" t="s">
        <v>129</v>
      </c>
      <c r="D11" s="29" t="s">
        <v>136</v>
      </c>
      <c r="E11" s="29">
        <v>3</v>
      </c>
    </row>
    <row r="12" spans="1:5">
      <c r="A12" s="29">
        <v>11</v>
      </c>
      <c r="B12" s="29" t="s">
        <v>117</v>
      </c>
      <c r="C12" s="29" t="s">
        <v>130</v>
      </c>
      <c r="D12" s="29" t="s">
        <v>137</v>
      </c>
      <c r="E12" s="29">
        <v>3</v>
      </c>
    </row>
    <row r="13" spans="1:5">
      <c r="A13" s="29">
        <v>12</v>
      </c>
      <c r="B13" s="29" t="s">
        <v>117</v>
      </c>
      <c r="C13" s="29" t="s">
        <v>131</v>
      </c>
      <c r="D13" s="29" t="s">
        <v>136</v>
      </c>
      <c r="E13" s="29">
        <v>2</v>
      </c>
    </row>
    <row r="14" spans="1:5">
      <c r="A14" s="29">
        <v>13</v>
      </c>
      <c r="B14" s="29" t="s">
        <v>117</v>
      </c>
      <c r="C14" s="29" t="s">
        <v>132</v>
      </c>
      <c r="D14" s="29" t="s">
        <v>136</v>
      </c>
      <c r="E14" s="29">
        <v>4</v>
      </c>
    </row>
    <row r="15" spans="1:5">
      <c r="A15" s="29">
        <v>14</v>
      </c>
      <c r="B15" s="29" t="s">
        <v>118</v>
      </c>
      <c r="C15" s="29" t="s">
        <v>133</v>
      </c>
      <c r="D15" s="29" t="s">
        <v>137</v>
      </c>
      <c r="E15" s="29">
        <v>2</v>
      </c>
    </row>
    <row r="16" spans="1:5">
      <c r="A16" s="29">
        <v>15</v>
      </c>
      <c r="B16" s="29" t="s">
        <v>119</v>
      </c>
      <c r="C16" s="29" t="s">
        <v>134</v>
      </c>
      <c r="D16" s="29" t="s">
        <v>136</v>
      </c>
      <c r="E16" s="29">
        <v>4</v>
      </c>
    </row>
    <row r="17" spans="1:5">
      <c r="A17" s="29">
        <v>16</v>
      </c>
      <c r="B17" s="29" t="s">
        <v>119</v>
      </c>
      <c r="C17" s="29" t="s">
        <v>135</v>
      </c>
      <c r="D17" s="29" t="s">
        <v>136</v>
      </c>
      <c r="E17" s="29">
        <v>4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G5" sqref="G5"/>
    </sheetView>
  </sheetViews>
  <sheetFormatPr defaultRowHeight="15.75"/>
  <cols>
    <col min="1" max="1" width="19.625" customWidth="1"/>
    <col min="3" max="3" width="13.875" customWidth="1"/>
    <col min="4" max="4" width="16" customWidth="1"/>
    <col min="5" max="5" width="15.625" customWidth="1"/>
  </cols>
  <sheetData>
    <row r="1" spans="1:5">
      <c r="A1" s="29" t="s">
        <v>138</v>
      </c>
      <c r="B1" s="29" t="s">
        <v>139</v>
      </c>
      <c r="C1" s="29" t="s">
        <v>140</v>
      </c>
      <c r="D1" s="29" t="s">
        <v>141</v>
      </c>
      <c r="E1" s="33" t="s">
        <v>142</v>
      </c>
    </row>
    <row r="2" spans="1:5" ht="31.5">
      <c r="A2" s="33" t="s">
        <v>147</v>
      </c>
      <c r="B2" s="29" t="s">
        <v>151</v>
      </c>
      <c r="C2" s="29" t="s">
        <v>154</v>
      </c>
      <c r="D2" s="29" t="s">
        <v>157</v>
      </c>
      <c r="E2" s="34">
        <v>30097</v>
      </c>
    </row>
    <row r="3" spans="1:5" ht="31.5">
      <c r="A3" s="33" t="s">
        <v>144</v>
      </c>
      <c r="B3" s="29" t="s">
        <v>150</v>
      </c>
      <c r="C3" s="29" t="s">
        <v>153</v>
      </c>
      <c r="D3" s="29" t="s">
        <v>158</v>
      </c>
      <c r="E3" s="34">
        <v>24718</v>
      </c>
    </row>
    <row r="4" spans="1:5" ht="31.5">
      <c r="A4" s="33" t="s">
        <v>148</v>
      </c>
      <c r="B4" s="29" t="s">
        <v>150</v>
      </c>
      <c r="C4" s="29" t="s">
        <v>155</v>
      </c>
      <c r="D4" s="29" t="s">
        <v>158</v>
      </c>
      <c r="E4" s="34">
        <v>19911</v>
      </c>
    </row>
    <row r="5" spans="1:5" ht="31.5">
      <c r="A5" s="33" t="s">
        <v>146</v>
      </c>
      <c r="B5" s="29" t="s">
        <v>150</v>
      </c>
      <c r="C5" s="29" t="s">
        <v>153</v>
      </c>
      <c r="D5" s="29" t="s">
        <v>158</v>
      </c>
      <c r="E5" s="34">
        <v>27740</v>
      </c>
    </row>
    <row r="6" spans="1:5" ht="31.5">
      <c r="A6" s="33" t="s">
        <v>149</v>
      </c>
      <c r="B6" s="29" t="s">
        <v>151</v>
      </c>
      <c r="C6" s="29" t="s">
        <v>156</v>
      </c>
      <c r="D6" s="29" t="s">
        <v>159</v>
      </c>
      <c r="E6" s="34">
        <v>29041</v>
      </c>
    </row>
    <row r="7" spans="1:5" ht="31.5">
      <c r="A7" s="33" t="s">
        <v>143</v>
      </c>
      <c r="B7" s="29" t="s">
        <v>150</v>
      </c>
      <c r="C7" s="33" t="s">
        <v>152</v>
      </c>
      <c r="D7" s="29" t="s">
        <v>157</v>
      </c>
      <c r="E7" s="34">
        <v>22553</v>
      </c>
    </row>
    <row r="8" spans="1:5" ht="31.5">
      <c r="A8" s="33" t="s">
        <v>145</v>
      </c>
      <c r="B8" s="29" t="s">
        <v>151</v>
      </c>
      <c r="C8" s="29" t="s">
        <v>153</v>
      </c>
      <c r="D8" s="29" t="s">
        <v>159</v>
      </c>
      <c r="E8" s="34">
        <v>23836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I12"/>
  <sheetViews>
    <sheetView topLeftCell="C1" workbookViewId="0">
      <selection activeCell="I7" sqref="I7"/>
    </sheetView>
  </sheetViews>
  <sheetFormatPr defaultRowHeight="15.75"/>
  <cols>
    <col min="1" max="1" width="12.25" customWidth="1"/>
    <col min="4" max="4" width="10.875" customWidth="1"/>
    <col min="5" max="5" width="10.625" customWidth="1"/>
    <col min="6" max="6" width="13" customWidth="1"/>
    <col min="7" max="7" width="15.75" customWidth="1"/>
    <col min="8" max="8" width="7" customWidth="1"/>
    <col min="9" max="9" width="13.5" customWidth="1"/>
  </cols>
  <sheetData>
    <row r="1" spans="1:9" ht="31.5">
      <c r="A1" s="29" t="s">
        <v>160</v>
      </c>
      <c r="B1" s="29" t="s">
        <v>161</v>
      </c>
      <c r="C1" s="29" t="s">
        <v>162</v>
      </c>
      <c r="D1" s="29" t="s">
        <v>163</v>
      </c>
      <c r="E1" s="29" t="s">
        <v>164</v>
      </c>
      <c r="F1" s="29" t="s">
        <v>165</v>
      </c>
      <c r="G1" s="29" t="s">
        <v>166</v>
      </c>
      <c r="H1" s="33" t="s">
        <v>167</v>
      </c>
      <c r="I1" s="29" t="s">
        <v>168</v>
      </c>
    </row>
    <row r="2" spans="1:9">
      <c r="A2">
        <v>10</v>
      </c>
      <c r="B2">
        <v>100</v>
      </c>
      <c r="C2" s="35">
        <f>LOG(B2,A2)</f>
        <v>2</v>
      </c>
      <c r="D2" s="36">
        <f>SIN(C2)</f>
        <v>0.90929742682568171</v>
      </c>
      <c r="E2" s="36">
        <f>COS(C2)</f>
        <v>-0.41614683654714241</v>
      </c>
      <c r="F2" s="36">
        <f>D2/E2</f>
        <v>-2.1850398632615189</v>
      </c>
      <c r="G2" s="36">
        <f>E2/D2</f>
        <v>-0.45765755436028577</v>
      </c>
      <c r="H2">
        <f>G2*F2</f>
        <v>1</v>
      </c>
      <c r="I2" t="str">
        <f>IF(H2&lt;5,"верно","не верно")</f>
        <v>верно</v>
      </c>
    </row>
    <row r="3" spans="1:9">
      <c r="A3">
        <v>10</v>
      </c>
      <c r="B3">
        <v>100</v>
      </c>
      <c r="C3" s="35">
        <f t="shared" ref="C3:C12" si="0">LOG(B3,A3)</f>
        <v>2</v>
      </c>
      <c r="D3" s="36">
        <f t="shared" ref="D3:D12" si="1">SIN(C3)</f>
        <v>0.90929742682568171</v>
      </c>
      <c r="E3" s="36">
        <f t="shared" ref="E3:E12" si="2">COS(C3)</f>
        <v>-0.41614683654714241</v>
      </c>
      <c r="F3" s="36">
        <f t="shared" ref="F3:F12" si="3">D3/E3</f>
        <v>-2.1850398632615189</v>
      </c>
      <c r="G3" s="36">
        <f t="shared" ref="G3:G12" si="4">E3/D3</f>
        <v>-0.45765755436028577</v>
      </c>
      <c r="H3">
        <v>1</v>
      </c>
      <c r="I3" t="str">
        <f t="shared" ref="I3:I12" si="5">IF(H3&gt;0,"верно","не верно")</f>
        <v>верно</v>
      </c>
    </row>
    <row r="4" spans="1:9">
      <c r="A4">
        <v>5</v>
      </c>
      <c r="B4">
        <v>125</v>
      </c>
      <c r="C4" s="35">
        <f t="shared" si="0"/>
        <v>3.0000000000000004</v>
      </c>
      <c r="D4" s="36">
        <f t="shared" si="1"/>
        <v>0.14112000805986677</v>
      </c>
      <c r="E4" s="36">
        <f t="shared" si="2"/>
        <v>-0.98999249660044553</v>
      </c>
      <c r="F4" s="36">
        <f t="shared" si="3"/>
        <v>-0.14254654307427733</v>
      </c>
      <c r="G4" s="36">
        <f t="shared" si="4"/>
        <v>-7.0152525514345561</v>
      </c>
      <c r="H4">
        <f t="shared" ref="H4:H12" si="6">G4*F4</f>
        <v>0.99999999999999989</v>
      </c>
      <c r="I4" t="str">
        <f t="shared" si="5"/>
        <v>верно</v>
      </c>
    </row>
    <row r="5" spans="1:9">
      <c r="A5">
        <v>2</v>
      </c>
      <c r="B5">
        <v>8</v>
      </c>
      <c r="C5" s="35">
        <f t="shared" si="0"/>
        <v>3</v>
      </c>
      <c r="D5" s="36">
        <f t="shared" si="1"/>
        <v>0.14112000805986721</v>
      </c>
      <c r="E5" s="36">
        <f t="shared" si="2"/>
        <v>-0.98999249660044542</v>
      </c>
      <c r="F5" s="36">
        <f t="shared" si="3"/>
        <v>-0.1425465430742778</v>
      </c>
      <c r="G5" s="36">
        <f t="shared" si="4"/>
        <v>-7.0152525514345339</v>
      </c>
      <c r="H5">
        <f t="shared" si="6"/>
        <v>1</v>
      </c>
      <c r="I5" t="str">
        <f t="shared" si="5"/>
        <v>верно</v>
      </c>
    </row>
    <row r="6" spans="1:9">
      <c r="A6">
        <v>4</v>
      </c>
      <c r="B6">
        <v>15</v>
      </c>
      <c r="C6" s="35">
        <f t="shared" si="0"/>
        <v>1.9534452978042594</v>
      </c>
      <c r="D6" s="36">
        <f t="shared" si="1"/>
        <v>0.92767882091538256</v>
      </c>
      <c r="E6" s="36">
        <f t="shared" si="2"/>
        <v>-0.37337917085055183</v>
      </c>
      <c r="F6" s="36">
        <f t="shared" si="3"/>
        <v>-2.48454893400225</v>
      </c>
      <c r="G6" s="36">
        <f t="shared" si="4"/>
        <v>-0.40248754464624054</v>
      </c>
      <c r="H6">
        <v>1</v>
      </c>
      <c r="I6" t="str">
        <f t="shared" si="5"/>
        <v>верно</v>
      </c>
    </row>
    <row r="7" spans="1:9">
      <c r="A7">
        <v>8</v>
      </c>
      <c r="B7">
        <v>185</v>
      </c>
      <c r="C7" s="35">
        <f t="shared" si="0"/>
        <v>2.5104604868387708</v>
      </c>
      <c r="D7" s="36">
        <f t="shared" si="1"/>
        <v>0.59005920204236317</v>
      </c>
      <c r="E7" s="36">
        <f t="shared" si="2"/>
        <v>-0.80735998048276436</v>
      </c>
      <c r="F7" s="36">
        <f t="shared" si="3"/>
        <v>-0.73085019855645406</v>
      </c>
      <c r="G7" s="36">
        <f t="shared" si="4"/>
        <v>-1.3682694510792497</v>
      </c>
      <c r="H7">
        <f t="shared" si="6"/>
        <v>1</v>
      </c>
      <c r="I7" t="str">
        <f t="shared" si="5"/>
        <v>верно</v>
      </c>
    </row>
    <row r="8" spans="1:9">
      <c r="A8">
        <v>4</v>
      </c>
      <c r="B8">
        <v>4</v>
      </c>
      <c r="C8" s="35">
        <f t="shared" si="0"/>
        <v>1</v>
      </c>
      <c r="D8" s="36">
        <f t="shared" si="1"/>
        <v>0.8414709848078965</v>
      </c>
      <c r="E8" s="36">
        <f t="shared" si="2"/>
        <v>0.54030230586813977</v>
      </c>
      <c r="F8" s="36">
        <f t="shared" si="3"/>
        <v>1.5574077246549021</v>
      </c>
      <c r="G8" s="36">
        <f t="shared" si="4"/>
        <v>0.64209261593433076</v>
      </c>
      <c r="H8">
        <f t="shared" si="6"/>
        <v>1</v>
      </c>
      <c r="I8" t="str">
        <f t="shared" si="5"/>
        <v>верно</v>
      </c>
    </row>
    <row r="9" spans="1:9">
      <c r="A9">
        <v>5</v>
      </c>
      <c r="B9">
        <v>14</v>
      </c>
      <c r="C9" s="35">
        <f t="shared" si="0"/>
        <v>1.6397385131955606</v>
      </c>
      <c r="D9" s="36">
        <f t="shared" si="1"/>
        <v>0.99762442861999612</v>
      </c>
      <c r="E9" s="36">
        <f t="shared" si="2"/>
        <v>-6.8887585388270681E-2</v>
      </c>
      <c r="F9" s="36">
        <f t="shared" si="3"/>
        <v>-14.481918955310912</v>
      </c>
      <c r="G9" s="36">
        <f t="shared" si="4"/>
        <v>-6.9051622446296937E-2</v>
      </c>
      <c r="H9">
        <f t="shared" si="6"/>
        <v>1</v>
      </c>
      <c r="I9" t="str">
        <f t="shared" si="5"/>
        <v>верно</v>
      </c>
    </row>
    <row r="10" spans="1:9">
      <c r="A10">
        <v>0.5</v>
      </c>
      <c r="B10">
        <v>15</v>
      </c>
      <c r="C10" s="35">
        <f t="shared" si="0"/>
        <v>-3.9068905956085187</v>
      </c>
      <c r="D10" s="36">
        <f t="shared" si="1"/>
        <v>0.69275189793800618</v>
      </c>
      <c r="E10" s="36">
        <f t="shared" si="2"/>
        <v>-0.7211759895499088</v>
      </c>
      <c r="F10" s="36">
        <f t="shared" si="3"/>
        <v>-0.96058646984400808</v>
      </c>
      <c r="G10" s="36">
        <f t="shared" si="4"/>
        <v>-1.0410306946780048</v>
      </c>
      <c r="H10">
        <f t="shared" si="6"/>
        <v>1</v>
      </c>
      <c r="I10" t="str">
        <f t="shared" si="5"/>
        <v>верно</v>
      </c>
    </row>
    <row r="11" spans="1:9">
      <c r="A11">
        <v>18</v>
      </c>
      <c r="B11">
        <v>56</v>
      </c>
      <c r="C11" s="35">
        <f t="shared" si="0"/>
        <v>1.392676108095213</v>
      </c>
      <c r="D11" s="36">
        <f t="shared" si="1"/>
        <v>0.98417849079068176</v>
      </c>
      <c r="E11" s="36">
        <f t="shared" si="2"/>
        <v>0.17717984723149521</v>
      </c>
      <c r="F11" s="36">
        <f t="shared" si="3"/>
        <v>5.5546864170437988</v>
      </c>
      <c r="G11" s="36">
        <f t="shared" si="4"/>
        <v>0.18002816449397327</v>
      </c>
      <c r="H11">
        <f t="shared" si="6"/>
        <v>1</v>
      </c>
      <c r="I11" t="str">
        <f t="shared" si="5"/>
        <v>верно</v>
      </c>
    </row>
    <row r="12" spans="1:9">
      <c r="A12">
        <v>0.9</v>
      </c>
      <c r="B12">
        <v>144</v>
      </c>
      <c r="C12" s="35">
        <f t="shared" si="0"/>
        <v>-47.169599242625175</v>
      </c>
      <c r="D12" s="36">
        <f t="shared" si="1"/>
        <v>4.5693523250425389E-2</v>
      </c>
      <c r="E12" s="36">
        <f t="shared" si="2"/>
        <v>-0.99895550548208245</v>
      </c>
      <c r="F12" s="36">
        <f t="shared" si="3"/>
        <v>-4.5741299787295644E-2</v>
      </c>
      <c r="G12" s="36">
        <f t="shared" si="4"/>
        <v>-21.862080978244165</v>
      </c>
      <c r="H12">
        <f t="shared" si="6"/>
        <v>1</v>
      </c>
      <c r="I12" t="str">
        <f t="shared" si="5"/>
        <v>верно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2:W7"/>
  <sheetViews>
    <sheetView workbookViewId="0">
      <selection activeCell="C4" sqref="C4:C7"/>
    </sheetView>
  </sheetViews>
  <sheetFormatPr defaultColWidth="4" defaultRowHeight="22.5" customHeight="1"/>
  <cols>
    <col min="3" max="3" width="9" customWidth="1"/>
    <col min="19" max="19" width="9.875" customWidth="1"/>
    <col min="20" max="20" width="8.5" customWidth="1"/>
    <col min="21" max="21" width="7.75" customWidth="1"/>
    <col min="22" max="22" width="3.875" customWidth="1"/>
  </cols>
  <sheetData>
    <row r="2" spans="2:23" ht="22.5" customHeight="1">
      <c r="C2" s="78" t="s">
        <v>169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</row>
    <row r="3" spans="2:23" ht="48.75" customHeight="1">
      <c r="B3" s="29"/>
      <c r="C3" s="8" t="s">
        <v>138</v>
      </c>
      <c r="D3" s="8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8">
        <v>12</v>
      </c>
      <c r="P3" s="8">
        <v>13</v>
      </c>
      <c r="Q3" s="8">
        <v>14</v>
      </c>
      <c r="R3" s="8">
        <v>15</v>
      </c>
      <c r="S3" s="8" t="s">
        <v>171</v>
      </c>
      <c r="T3" s="8" t="s">
        <v>172</v>
      </c>
      <c r="U3" s="8" t="s">
        <v>173</v>
      </c>
      <c r="V3" s="24"/>
      <c r="W3" s="24"/>
    </row>
    <row r="4" spans="2:23" ht="22.5" customHeight="1">
      <c r="B4" s="29"/>
      <c r="C4" s="8" t="s">
        <v>170</v>
      </c>
      <c r="D4" s="8">
        <v>8</v>
      </c>
      <c r="E4" s="8">
        <v>8</v>
      </c>
      <c r="F4" s="8">
        <v>8</v>
      </c>
      <c r="G4" s="8">
        <v>8</v>
      </c>
      <c r="H4" s="8">
        <v>8</v>
      </c>
      <c r="I4" s="8" t="s">
        <v>174</v>
      </c>
      <c r="J4" s="8" t="s">
        <v>174</v>
      </c>
      <c r="K4" s="8">
        <v>8</v>
      </c>
      <c r="L4" s="8">
        <v>8</v>
      </c>
      <c r="M4" s="8">
        <v>8</v>
      </c>
      <c r="N4" s="8">
        <v>8</v>
      </c>
      <c r="O4" s="8">
        <v>8</v>
      </c>
      <c r="P4" s="8" t="s">
        <v>174</v>
      </c>
      <c r="Q4" s="8" t="s">
        <v>174</v>
      </c>
      <c r="R4" s="8">
        <v>8</v>
      </c>
      <c r="S4" s="8">
        <f>COUNTIF(D4:R4,8)</f>
        <v>11</v>
      </c>
      <c r="T4" s="8">
        <f>COUNTIF(D4:R4,"б")</f>
        <v>0</v>
      </c>
      <c r="U4" s="8">
        <f>COUNTIF(D4:R4,"н")</f>
        <v>0</v>
      </c>
    </row>
    <row r="5" spans="2:23" ht="22.5" customHeight="1">
      <c r="B5" s="29"/>
      <c r="C5" s="8" t="s">
        <v>8</v>
      </c>
      <c r="D5" s="8">
        <v>8</v>
      </c>
      <c r="E5" s="8">
        <v>8</v>
      </c>
      <c r="F5" s="8" t="s">
        <v>175</v>
      </c>
      <c r="G5" s="8" t="s">
        <v>175</v>
      </c>
      <c r="H5" s="8" t="s">
        <v>175</v>
      </c>
      <c r="I5" s="8" t="s">
        <v>174</v>
      </c>
      <c r="J5" s="8" t="s">
        <v>174</v>
      </c>
      <c r="K5" s="8">
        <v>8</v>
      </c>
      <c r="L5" s="8">
        <v>8</v>
      </c>
      <c r="M5" s="8">
        <v>8</v>
      </c>
      <c r="N5" s="8">
        <v>8</v>
      </c>
      <c r="O5" s="8">
        <v>8</v>
      </c>
      <c r="P5" s="8" t="s">
        <v>174</v>
      </c>
      <c r="Q5" s="8" t="s">
        <v>174</v>
      </c>
      <c r="R5" s="8">
        <v>8</v>
      </c>
      <c r="S5" s="8">
        <f t="shared" ref="S5:S7" si="0">COUNTIF(D5:R5,8)</f>
        <v>8</v>
      </c>
      <c r="T5" s="8">
        <f>COUNTIF(D5:R5,"б")</f>
        <v>3</v>
      </c>
      <c r="U5" s="8">
        <f t="shared" ref="U5:U7" si="1">COUNTIF(D5:R5,"н")</f>
        <v>0</v>
      </c>
    </row>
    <row r="6" spans="2:23" ht="22.5" customHeight="1">
      <c r="B6" s="29"/>
      <c r="C6" s="8" t="s">
        <v>9</v>
      </c>
      <c r="D6" s="8">
        <v>8</v>
      </c>
      <c r="E6" s="8">
        <v>8</v>
      </c>
      <c r="F6" s="8">
        <v>8</v>
      </c>
      <c r="G6" s="8">
        <v>8</v>
      </c>
      <c r="H6" s="8">
        <v>8</v>
      </c>
      <c r="I6" s="8" t="s">
        <v>174</v>
      </c>
      <c r="J6" s="8" t="s">
        <v>174</v>
      </c>
      <c r="K6" s="8" t="s">
        <v>176</v>
      </c>
      <c r="L6" s="8" t="s">
        <v>176</v>
      </c>
      <c r="M6" s="8">
        <v>8</v>
      </c>
      <c r="N6" s="8">
        <v>8</v>
      </c>
      <c r="O6" s="8">
        <v>8</v>
      </c>
      <c r="P6" s="8" t="s">
        <v>174</v>
      </c>
      <c r="Q6" s="8" t="s">
        <v>174</v>
      </c>
      <c r="R6" s="8">
        <v>8</v>
      </c>
      <c r="S6" s="8">
        <f t="shared" si="0"/>
        <v>9</v>
      </c>
      <c r="T6" s="8">
        <f t="shared" ref="T6:T7" si="2">COUNTIF(D6:R6,"б")</f>
        <v>0</v>
      </c>
      <c r="U6" s="8">
        <f t="shared" si="1"/>
        <v>2</v>
      </c>
    </row>
    <row r="7" spans="2:23" ht="22.5" customHeight="1">
      <c r="B7" s="29"/>
      <c r="C7" s="8" t="s">
        <v>10</v>
      </c>
      <c r="D7" s="8">
        <v>8</v>
      </c>
      <c r="E7" s="8">
        <v>8</v>
      </c>
      <c r="F7" s="8">
        <v>8</v>
      </c>
      <c r="G7" s="8" t="s">
        <v>175</v>
      </c>
      <c r="H7" s="8" t="s">
        <v>175</v>
      </c>
      <c r="I7" s="8" t="s">
        <v>174</v>
      </c>
      <c r="J7" s="8" t="s">
        <v>174</v>
      </c>
      <c r="K7" s="8" t="s">
        <v>175</v>
      </c>
      <c r="L7" s="8" t="s">
        <v>176</v>
      </c>
      <c r="M7" s="8" t="s">
        <v>176</v>
      </c>
      <c r="N7" s="8">
        <v>8</v>
      </c>
      <c r="O7" s="8">
        <v>8</v>
      </c>
      <c r="P7" s="8" t="s">
        <v>174</v>
      </c>
      <c r="Q7" s="8" t="s">
        <v>174</v>
      </c>
      <c r="R7" s="8">
        <v>8</v>
      </c>
      <c r="S7" s="8">
        <f t="shared" si="0"/>
        <v>6</v>
      </c>
      <c r="T7" s="8">
        <f t="shared" si="2"/>
        <v>3</v>
      </c>
      <c r="U7" s="8">
        <f t="shared" si="1"/>
        <v>2</v>
      </c>
    </row>
  </sheetData>
  <mergeCells count="1">
    <mergeCell ref="C2:U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H9" sqref="H9"/>
    </sheetView>
  </sheetViews>
  <sheetFormatPr defaultRowHeight="15.75"/>
  <cols>
    <col min="1" max="1" width="20.75" customWidth="1"/>
    <col min="2" max="2" width="11.375" customWidth="1"/>
    <col min="3" max="4" width="14.5" customWidth="1"/>
    <col min="5" max="5" width="12" customWidth="1"/>
    <col min="6" max="6" width="17.125" customWidth="1"/>
  </cols>
  <sheetData>
    <row r="1" spans="1:6">
      <c r="A1" s="81" t="s">
        <v>177</v>
      </c>
      <c r="B1" s="81"/>
      <c r="C1" s="81"/>
      <c r="D1" s="81"/>
      <c r="E1" s="81"/>
      <c r="F1" s="22"/>
    </row>
    <row r="2" spans="1:6">
      <c r="A2" s="82" t="s">
        <v>178</v>
      </c>
      <c r="B2" s="82"/>
      <c r="C2" s="22">
        <v>30</v>
      </c>
      <c r="D2" s="22"/>
      <c r="E2" s="22"/>
    </row>
    <row r="3" spans="1:6">
      <c r="A3" s="82" t="s">
        <v>179</v>
      </c>
      <c r="B3" s="82"/>
      <c r="C3" s="22">
        <v>20</v>
      </c>
      <c r="D3" s="22"/>
      <c r="E3" s="22"/>
    </row>
    <row r="4" spans="1:6">
      <c r="A4" s="83" t="s">
        <v>180</v>
      </c>
      <c r="B4" s="83"/>
      <c r="C4" s="22">
        <v>15</v>
      </c>
      <c r="D4" s="22"/>
      <c r="E4" s="22"/>
    </row>
    <row r="5" spans="1:6" ht="63">
      <c r="A5" s="21" t="s">
        <v>138</v>
      </c>
      <c r="B5" s="21" t="s">
        <v>181</v>
      </c>
      <c r="C5" s="21" t="s">
        <v>183</v>
      </c>
      <c r="D5" s="21" t="s">
        <v>184</v>
      </c>
      <c r="E5" s="21" t="s">
        <v>182</v>
      </c>
      <c r="F5" s="37"/>
    </row>
    <row r="6" spans="1:6">
      <c r="A6" s="31" t="str">
        <f>'табель посещаемости'!C4</f>
        <v>Андреев</v>
      </c>
      <c r="B6" s="38">
        <f>'табель посещаемости'!S4*$C$2</f>
        <v>330</v>
      </c>
      <c r="C6" s="38">
        <f>'табель посещаемости'!T4*$C$3</f>
        <v>0</v>
      </c>
      <c r="D6" s="38">
        <f>'табель посещаемости'!U4*$C$4</f>
        <v>0</v>
      </c>
      <c r="E6" s="38">
        <f>B6+C6-D6</f>
        <v>330</v>
      </c>
      <c r="F6" s="38" t="str">
        <f>IF(E6&gt;290,"стахановец",IF(E6&lt;220,"двоечник","ну посиди еще"))</f>
        <v>стахановец</v>
      </c>
    </row>
    <row r="7" spans="1:6">
      <c r="A7" s="31" t="str">
        <f>'табель посещаемости'!C5</f>
        <v>Иванов</v>
      </c>
      <c r="B7" s="38">
        <f>'табель посещаемости'!S5*$C$2</f>
        <v>240</v>
      </c>
      <c r="C7" s="38">
        <f>'табель посещаемости'!T5*$C$3</f>
        <v>60</v>
      </c>
      <c r="D7" s="38">
        <f>'табель посещаемости'!U5*$C$4</f>
        <v>0</v>
      </c>
      <c r="E7" s="38">
        <f t="shared" ref="E7:E9" si="0">B7+C7-D7</f>
        <v>300</v>
      </c>
      <c r="F7" s="38" t="str">
        <f t="shared" ref="F7:F9" si="1">IF(E7&gt;290,"стахановец",IF(E7&lt;220,"двоечник","ну посиди еще"))</f>
        <v>стахановец</v>
      </c>
    </row>
    <row r="8" spans="1:6">
      <c r="A8" s="31" t="str">
        <f>'табель посещаемости'!C6</f>
        <v>Петров</v>
      </c>
      <c r="B8" s="38">
        <f>'табель посещаемости'!S6*$C$2</f>
        <v>270</v>
      </c>
      <c r="C8" s="38">
        <f>'табель посещаемости'!T6*$C$3</f>
        <v>0</v>
      </c>
      <c r="D8" s="38">
        <f>'табель посещаемости'!U6*$C$4</f>
        <v>30</v>
      </c>
      <c r="E8" s="38">
        <f t="shared" si="0"/>
        <v>240</v>
      </c>
      <c r="F8" s="38" t="str">
        <f t="shared" si="1"/>
        <v>ну посиди еще</v>
      </c>
    </row>
    <row r="9" spans="1:6">
      <c r="A9" s="31" t="str">
        <f>'табель посещаемости'!C7</f>
        <v>Сидоров</v>
      </c>
      <c r="B9" s="38">
        <f>'табель посещаемости'!S7*$C$2</f>
        <v>180</v>
      </c>
      <c r="C9" s="38">
        <f>'табель посещаемости'!T7*$C$3</f>
        <v>60</v>
      </c>
      <c r="D9" s="38">
        <f>'табель посещаемости'!U7*$C$4</f>
        <v>30</v>
      </c>
      <c r="E9" s="38">
        <f t="shared" si="0"/>
        <v>210</v>
      </c>
      <c r="F9" s="38" t="str">
        <f t="shared" si="1"/>
        <v>двоечник</v>
      </c>
    </row>
    <row r="10" spans="1:6">
      <c r="E10" s="39">
        <f>SUM(E6:E9)</f>
        <v>1080</v>
      </c>
    </row>
  </sheetData>
  <mergeCells count="4">
    <mergeCell ref="A1:E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"/>
  <sheetViews>
    <sheetView tabSelected="1" workbookViewId="0">
      <selection activeCell="I4" sqref="I4"/>
    </sheetView>
  </sheetViews>
  <sheetFormatPr defaultRowHeight="15.75"/>
  <cols>
    <col min="3" max="8" width="9.875" bestFit="1" customWidth="1"/>
  </cols>
  <sheetData>
    <row r="1" spans="1:9">
      <c r="A1" s="52" t="s">
        <v>105</v>
      </c>
      <c r="B1" s="52" t="s">
        <v>185</v>
      </c>
      <c r="C1" s="86" t="s">
        <v>186</v>
      </c>
      <c r="D1" s="87"/>
      <c r="E1" s="87"/>
      <c r="F1" s="87"/>
      <c r="G1" s="87"/>
      <c r="H1" s="87"/>
      <c r="I1" s="88"/>
    </row>
    <row r="2" spans="1:9" ht="31.5">
      <c r="A2" s="54"/>
      <c r="B2" s="54"/>
      <c r="C2" s="84">
        <v>39142</v>
      </c>
      <c r="D2" s="84">
        <v>39158</v>
      </c>
      <c r="E2" s="84">
        <v>39172</v>
      </c>
      <c r="F2" s="84">
        <v>39186</v>
      </c>
      <c r="G2" s="84">
        <v>39200</v>
      </c>
      <c r="H2" s="84">
        <v>39214</v>
      </c>
      <c r="I2" s="8" t="s">
        <v>187</v>
      </c>
    </row>
    <row r="3" spans="1:9">
      <c r="A3" s="10">
        <v>1</v>
      </c>
      <c r="B3" s="10" t="s">
        <v>8</v>
      </c>
      <c r="C3" s="10">
        <v>4</v>
      </c>
      <c r="D3" s="10">
        <v>3</v>
      </c>
      <c r="E3" s="10">
        <v>4</v>
      </c>
      <c r="F3" s="10">
        <v>4</v>
      </c>
      <c r="G3" s="10">
        <v>2</v>
      </c>
      <c r="H3" s="10">
        <v>3</v>
      </c>
      <c r="I3" s="85">
        <f>AVERAGE(C3:H3)</f>
        <v>3.3333333333333335</v>
      </c>
    </row>
    <row r="4" spans="1:9">
      <c r="A4" s="10">
        <v>2</v>
      </c>
      <c r="B4" s="10" t="s">
        <v>9</v>
      </c>
      <c r="C4" s="10">
        <v>5</v>
      </c>
      <c r="D4" s="10">
        <v>5</v>
      </c>
      <c r="E4" s="10">
        <v>3</v>
      </c>
      <c r="F4" s="10">
        <v>4</v>
      </c>
      <c r="G4" s="10">
        <v>3</v>
      </c>
      <c r="H4" s="10">
        <v>4</v>
      </c>
      <c r="I4" s="85">
        <f>AVERAGE(C4:H6)</f>
        <v>4.5555555555555554</v>
      </c>
    </row>
    <row r="5" spans="1:9">
      <c r="A5" s="10">
        <v>3</v>
      </c>
      <c r="B5" s="10" t="s">
        <v>10</v>
      </c>
      <c r="C5" s="10">
        <v>4</v>
      </c>
      <c r="D5" s="10">
        <v>5</v>
      </c>
      <c r="E5" s="10">
        <v>5</v>
      </c>
      <c r="F5" s="10">
        <v>4</v>
      </c>
      <c r="G5" s="10">
        <v>5</v>
      </c>
      <c r="H5" s="10">
        <v>5</v>
      </c>
      <c r="I5" s="85">
        <f t="shared" ref="I5:I6" si="0">AVERAGE(C5:H7)</f>
        <v>4.833333333333333</v>
      </c>
    </row>
    <row r="6" spans="1:9">
      <c r="A6" s="10">
        <v>4</v>
      </c>
      <c r="B6" s="10" t="s">
        <v>188</v>
      </c>
      <c r="C6" s="10">
        <v>5</v>
      </c>
      <c r="D6" s="10">
        <v>5</v>
      </c>
      <c r="E6" s="10">
        <v>5</v>
      </c>
      <c r="F6" s="10">
        <v>5</v>
      </c>
      <c r="G6" s="10">
        <v>5</v>
      </c>
      <c r="H6" s="10">
        <v>5</v>
      </c>
      <c r="I6" s="85">
        <f t="shared" si="0"/>
        <v>5</v>
      </c>
    </row>
  </sheetData>
  <mergeCells count="2">
    <mergeCell ref="B1:B2"/>
    <mergeCell ref="A1:A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E10" sqref="E10"/>
    </sheetView>
  </sheetViews>
  <sheetFormatPr defaultRowHeight="15.75"/>
  <cols>
    <col min="1" max="1" width="13" customWidth="1"/>
  </cols>
  <sheetData>
    <row r="1" spans="1:7" ht="18.75">
      <c r="A1" s="44" t="s">
        <v>14</v>
      </c>
      <c r="B1" s="45"/>
      <c r="C1" s="45"/>
      <c r="D1" s="45"/>
      <c r="E1" s="45"/>
      <c r="F1" s="45"/>
      <c r="G1" s="43"/>
    </row>
    <row r="2" spans="1:7" ht="30" customHeight="1">
      <c r="A2" s="52" t="s">
        <v>16</v>
      </c>
      <c r="B2" s="46" t="s">
        <v>21</v>
      </c>
      <c r="C2" s="47"/>
      <c r="D2" s="47"/>
      <c r="E2" s="47"/>
      <c r="F2" s="47"/>
      <c r="G2" s="48"/>
    </row>
    <row r="3" spans="1:7" ht="34.5" customHeight="1">
      <c r="A3" s="53"/>
      <c r="B3" s="49" t="s">
        <v>22</v>
      </c>
      <c r="C3" s="50"/>
      <c r="D3" s="51"/>
      <c r="E3" s="49" t="s">
        <v>23</v>
      </c>
      <c r="F3" s="50"/>
      <c r="G3" s="51"/>
    </row>
    <row r="4" spans="1:7">
      <c r="A4" s="54"/>
      <c r="B4" s="2" t="s">
        <v>24</v>
      </c>
      <c r="C4" s="2" t="s">
        <v>25</v>
      </c>
      <c r="D4" s="2" t="s">
        <v>26</v>
      </c>
      <c r="E4" s="2" t="s">
        <v>24</v>
      </c>
      <c r="F4" s="2" t="s">
        <v>25</v>
      </c>
      <c r="G4" s="2" t="s">
        <v>26</v>
      </c>
    </row>
    <row r="5" spans="1:7">
      <c r="A5" s="2" t="s">
        <v>18</v>
      </c>
      <c r="B5" s="2">
        <v>0.3</v>
      </c>
      <c r="C5" s="2">
        <v>7.0000000000000007E-2</v>
      </c>
      <c r="D5" s="2">
        <v>40</v>
      </c>
      <c r="E5" s="2">
        <f>B5*10</f>
        <v>3</v>
      </c>
      <c r="F5" s="2">
        <f>C5*10</f>
        <v>0.70000000000000007</v>
      </c>
      <c r="G5" s="2">
        <f>D5*10</f>
        <v>400</v>
      </c>
    </row>
    <row r="6" spans="1:7">
      <c r="A6" s="2" t="s">
        <v>17</v>
      </c>
      <c r="B6" s="2">
        <v>2</v>
      </c>
      <c r="C6" s="2">
        <v>0.02</v>
      </c>
      <c r="D6" s="2">
        <v>7</v>
      </c>
      <c r="E6" s="2">
        <f t="shared" ref="E6:E8" si="0">B6*10</f>
        <v>20</v>
      </c>
      <c r="F6" s="2">
        <f t="shared" ref="F6:F8" si="1">C6*10</f>
        <v>0.2</v>
      </c>
      <c r="G6" s="2">
        <f t="shared" ref="G6:G8" si="2">D6*10</f>
        <v>70</v>
      </c>
    </row>
    <row r="7" spans="1:7">
      <c r="A7" s="2" t="s">
        <v>19</v>
      </c>
      <c r="B7" s="2">
        <v>0.1</v>
      </c>
      <c r="C7" s="2">
        <v>0.03</v>
      </c>
      <c r="D7" s="2">
        <v>5</v>
      </c>
      <c r="E7" s="2">
        <f t="shared" si="0"/>
        <v>1</v>
      </c>
      <c r="F7" s="2">
        <f t="shared" si="1"/>
        <v>0.3</v>
      </c>
      <c r="G7" s="2">
        <f t="shared" si="2"/>
        <v>50</v>
      </c>
    </row>
    <row r="8" spans="1:7">
      <c r="A8" s="2" t="s">
        <v>20</v>
      </c>
      <c r="B8" s="2">
        <v>0.1</v>
      </c>
      <c r="C8" s="2">
        <v>0.05</v>
      </c>
      <c r="D8" s="2">
        <v>7</v>
      </c>
      <c r="E8" s="2">
        <f t="shared" si="0"/>
        <v>1</v>
      </c>
      <c r="F8" s="2">
        <f t="shared" si="1"/>
        <v>0.5</v>
      </c>
      <c r="G8" s="2">
        <f t="shared" si="2"/>
        <v>70</v>
      </c>
    </row>
    <row r="9" spans="1:7">
      <c r="A9" s="2" t="s">
        <v>15</v>
      </c>
      <c r="B9" s="41">
        <f>SUM(B5:D8)</f>
        <v>61.67</v>
      </c>
      <c r="C9" s="42"/>
      <c r="D9" s="43"/>
      <c r="E9" s="41">
        <f>SUM(E5:G8)</f>
        <v>616.70000000000005</v>
      </c>
      <c r="F9" s="42"/>
      <c r="G9" s="43"/>
    </row>
    <row r="10" spans="1:7">
      <c r="A10" s="3"/>
    </row>
  </sheetData>
  <mergeCells count="7">
    <mergeCell ref="B9:D9"/>
    <mergeCell ref="E9:G9"/>
    <mergeCell ref="A1:G1"/>
    <mergeCell ref="B2:G2"/>
    <mergeCell ref="E3:G3"/>
    <mergeCell ref="B3:D3"/>
    <mergeCell ref="A2: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H10" sqref="A4:H10"/>
    </sheetView>
  </sheetViews>
  <sheetFormatPr defaultRowHeight="15.75"/>
  <cols>
    <col min="1" max="1" width="15" customWidth="1"/>
  </cols>
  <sheetData>
    <row r="1" spans="1:8">
      <c r="A1" s="55" t="s">
        <v>40</v>
      </c>
      <c r="B1" s="55"/>
      <c r="C1" s="55"/>
      <c r="D1" s="55"/>
      <c r="E1" s="55"/>
      <c r="F1" s="55"/>
      <c r="G1" s="55"/>
      <c r="H1" s="55"/>
    </row>
    <row r="2" spans="1:8">
      <c r="A2" s="62" t="s">
        <v>16</v>
      </c>
      <c r="B2" s="62" t="s">
        <v>34</v>
      </c>
      <c r="C2" s="64" t="s">
        <v>35</v>
      </c>
      <c r="D2" s="65"/>
      <c r="E2" s="66"/>
      <c r="F2" s="64" t="s">
        <v>36</v>
      </c>
      <c r="G2" s="65"/>
      <c r="H2" s="66"/>
    </row>
    <row r="3" spans="1:8">
      <c r="A3" s="63"/>
      <c r="B3" s="63"/>
      <c r="C3" s="6" t="s">
        <v>37</v>
      </c>
      <c r="D3" s="6" t="s">
        <v>38</v>
      </c>
      <c r="E3" s="6" t="s">
        <v>39</v>
      </c>
      <c r="F3" s="6" t="s">
        <v>37</v>
      </c>
      <c r="G3" s="6" t="s">
        <v>38</v>
      </c>
      <c r="H3" s="6" t="s">
        <v>39</v>
      </c>
    </row>
    <row r="4" spans="1:8">
      <c r="A4" s="4" t="s">
        <v>27</v>
      </c>
      <c r="B4" s="5">
        <v>14</v>
      </c>
      <c r="C4" s="5">
        <v>198</v>
      </c>
      <c r="D4" s="5">
        <v>100</v>
      </c>
      <c r="E4" s="5">
        <v>35</v>
      </c>
      <c r="F4" s="5">
        <f>B4*C4</f>
        <v>2772</v>
      </c>
      <c r="G4" s="5">
        <f>B4*D4</f>
        <v>1400</v>
      </c>
      <c r="H4" s="5">
        <f>B4*E4</f>
        <v>490</v>
      </c>
    </row>
    <row r="5" spans="1:8">
      <c r="A5" s="4" t="s">
        <v>28</v>
      </c>
      <c r="B5" s="5">
        <v>28</v>
      </c>
      <c r="C5" s="5">
        <v>15</v>
      </c>
      <c r="D5" s="5">
        <v>60</v>
      </c>
      <c r="E5" s="5">
        <v>15</v>
      </c>
      <c r="F5" s="5">
        <f t="shared" ref="F5:F10" si="0">B5*C5</f>
        <v>420</v>
      </c>
      <c r="G5" s="5">
        <f t="shared" ref="G5:G10" si="1">B5*D5</f>
        <v>1680</v>
      </c>
      <c r="H5" s="5">
        <f t="shared" ref="H5:H10" si="2">B5*E5</f>
        <v>420</v>
      </c>
    </row>
    <row r="6" spans="1:8">
      <c r="A6" s="4" t="s">
        <v>29</v>
      </c>
      <c r="B6" s="5">
        <v>13</v>
      </c>
      <c r="C6" s="5">
        <v>150</v>
      </c>
      <c r="D6" s="5">
        <v>105</v>
      </c>
      <c r="E6" s="5">
        <v>56</v>
      </c>
      <c r="F6" s="5">
        <f t="shared" si="0"/>
        <v>1950</v>
      </c>
      <c r="G6" s="5">
        <f t="shared" si="1"/>
        <v>1365</v>
      </c>
      <c r="H6" s="5">
        <f t="shared" si="2"/>
        <v>728</v>
      </c>
    </row>
    <row r="7" spans="1:8">
      <c r="A7" s="4" t="s">
        <v>30</v>
      </c>
      <c r="B7" s="5">
        <v>13</v>
      </c>
      <c r="C7" s="5">
        <v>123</v>
      </c>
      <c r="D7" s="5">
        <v>58</v>
      </c>
      <c r="E7" s="5">
        <v>100</v>
      </c>
      <c r="F7" s="5">
        <f t="shared" si="0"/>
        <v>1599</v>
      </c>
      <c r="G7" s="5">
        <f t="shared" si="1"/>
        <v>754</v>
      </c>
      <c r="H7" s="5">
        <f t="shared" si="2"/>
        <v>1300</v>
      </c>
    </row>
    <row r="8" spans="1:8">
      <c r="A8" s="4" t="s">
        <v>31</v>
      </c>
      <c r="B8" s="5">
        <v>14</v>
      </c>
      <c r="C8" s="5">
        <v>60</v>
      </c>
      <c r="D8" s="5">
        <v>37</v>
      </c>
      <c r="E8" s="5">
        <v>20</v>
      </c>
      <c r="F8" s="5">
        <f t="shared" si="0"/>
        <v>840</v>
      </c>
      <c r="G8" s="5">
        <f t="shared" si="1"/>
        <v>518</v>
      </c>
      <c r="H8" s="5">
        <f t="shared" si="2"/>
        <v>280</v>
      </c>
    </row>
    <row r="9" spans="1:8">
      <c r="A9" s="4" t="s">
        <v>32</v>
      </c>
      <c r="B9" s="5">
        <v>18</v>
      </c>
      <c r="C9" s="5">
        <v>45</v>
      </c>
      <c r="D9" s="5">
        <v>45</v>
      </c>
      <c r="E9" s="5">
        <v>56</v>
      </c>
      <c r="F9" s="5">
        <f t="shared" si="0"/>
        <v>810</v>
      </c>
      <c r="G9" s="5">
        <f t="shared" si="1"/>
        <v>810</v>
      </c>
      <c r="H9" s="5">
        <f t="shared" si="2"/>
        <v>1008</v>
      </c>
    </row>
    <row r="10" spans="1:8">
      <c r="A10" s="4" t="s">
        <v>33</v>
      </c>
      <c r="B10" s="5">
        <v>12</v>
      </c>
      <c r="C10" s="5">
        <v>269</v>
      </c>
      <c r="D10" s="5">
        <v>149</v>
      </c>
      <c r="E10" s="5">
        <v>24</v>
      </c>
      <c r="F10" s="5">
        <f t="shared" si="0"/>
        <v>3228</v>
      </c>
      <c r="G10" s="5">
        <f t="shared" si="1"/>
        <v>1788</v>
      </c>
      <c r="H10" s="5">
        <f t="shared" si="2"/>
        <v>288</v>
      </c>
    </row>
    <row r="11" spans="1:8">
      <c r="A11" s="56" t="s">
        <v>41</v>
      </c>
      <c r="B11" s="57"/>
      <c r="C11" s="57"/>
      <c r="D11" s="57"/>
      <c r="E11" s="58"/>
      <c r="F11" s="59">
        <f>SUM(F4:H10)</f>
        <v>24448</v>
      </c>
      <c r="G11" s="60"/>
      <c r="H11" s="61"/>
    </row>
  </sheetData>
  <mergeCells count="7">
    <mergeCell ref="A1:H1"/>
    <mergeCell ref="A11:E11"/>
    <mergeCell ref="F11:H11"/>
    <mergeCell ref="B2:B3"/>
    <mergeCell ref="A2:A3"/>
    <mergeCell ref="C2:E2"/>
    <mergeCell ref="F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B10" sqref="B10"/>
    </sheetView>
  </sheetViews>
  <sheetFormatPr defaultRowHeight="15.75"/>
  <cols>
    <col min="1" max="1" width="18.25" customWidth="1"/>
    <col min="2" max="2" width="13.75" customWidth="1"/>
    <col min="3" max="3" width="10.875" customWidth="1"/>
    <col min="4" max="4" width="11.625" customWidth="1"/>
    <col min="5" max="5" width="13.5" customWidth="1"/>
  </cols>
  <sheetData>
    <row r="1" spans="1:9" ht="46.5" customHeight="1">
      <c r="A1" s="70" t="s">
        <v>58</v>
      </c>
      <c r="B1" s="70"/>
      <c r="C1" s="70"/>
      <c r="D1" s="70"/>
      <c r="E1" s="71"/>
      <c r="F1" s="18"/>
      <c r="G1" s="18"/>
      <c r="H1" s="18"/>
      <c r="I1" s="18"/>
    </row>
    <row r="2" spans="1:9" ht="31.5" customHeight="1">
      <c r="A2" s="68" t="s">
        <v>42</v>
      </c>
      <c r="B2" s="68" t="s">
        <v>43</v>
      </c>
      <c r="C2" s="67" t="s">
        <v>44</v>
      </c>
      <c r="D2" s="67"/>
      <c r="E2" s="68" t="s">
        <v>47</v>
      </c>
      <c r="F2" s="7"/>
      <c r="G2" s="7"/>
      <c r="H2" s="7"/>
      <c r="I2" s="7"/>
    </row>
    <row r="3" spans="1:9" ht="47.25">
      <c r="A3" s="69"/>
      <c r="B3" s="69"/>
      <c r="C3" s="16" t="s">
        <v>45</v>
      </c>
      <c r="D3" s="16" t="s">
        <v>46</v>
      </c>
      <c r="E3" s="69"/>
      <c r="F3" s="7"/>
      <c r="G3" s="7"/>
      <c r="H3" s="7"/>
      <c r="I3" s="7"/>
    </row>
    <row r="4" spans="1:9">
      <c r="A4" s="9">
        <v>1</v>
      </c>
      <c r="B4" s="9">
        <v>2</v>
      </c>
      <c r="C4" s="9">
        <v>3</v>
      </c>
      <c r="D4" s="9">
        <v>4</v>
      </c>
      <c r="E4" s="9">
        <v>5</v>
      </c>
      <c r="F4" s="7"/>
      <c r="G4" s="7"/>
      <c r="H4" s="7"/>
      <c r="I4" s="7"/>
    </row>
    <row r="5" spans="1:9">
      <c r="A5" s="10" t="s">
        <v>48</v>
      </c>
      <c r="B5" s="9">
        <v>2998</v>
      </c>
      <c r="C5" s="9">
        <v>2998</v>
      </c>
      <c r="D5" s="9">
        <f>B5-C5</f>
        <v>0</v>
      </c>
      <c r="E5" s="11" t="s">
        <v>52</v>
      </c>
      <c r="F5" s="7"/>
      <c r="G5" s="7"/>
      <c r="H5" s="7"/>
      <c r="I5" s="7"/>
    </row>
    <row r="6" spans="1:9">
      <c r="A6" s="10" t="s">
        <v>49</v>
      </c>
      <c r="B6" s="9">
        <v>3000</v>
      </c>
      <c r="C6" s="9">
        <v>2998</v>
      </c>
      <c r="D6" s="9">
        <f t="shared" ref="D6:D8" si="0">B6-C6</f>
        <v>2</v>
      </c>
      <c r="E6" s="10" t="s">
        <v>53</v>
      </c>
      <c r="F6" s="7"/>
      <c r="G6" s="7"/>
      <c r="H6" s="7"/>
      <c r="I6" s="7"/>
    </row>
    <row r="7" spans="1:9">
      <c r="A7" s="10" t="s">
        <v>50</v>
      </c>
      <c r="B7" s="9">
        <v>860</v>
      </c>
      <c r="C7" s="9">
        <v>809</v>
      </c>
      <c r="D7" s="9">
        <f t="shared" si="0"/>
        <v>51</v>
      </c>
      <c r="E7" s="10" t="s">
        <v>53</v>
      </c>
      <c r="F7" s="7"/>
      <c r="G7" s="7"/>
      <c r="H7" s="7"/>
      <c r="I7" s="7"/>
    </row>
    <row r="8" spans="1:9" ht="47.25">
      <c r="A8" s="10" t="s">
        <v>51</v>
      </c>
      <c r="B8" s="9">
        <v>5900</v>
      </c>
      <c r="C8" s="9">
        <v>5880</v>
      </c>
      <c r="D8" s="9">
        <f t="shared" si="0"/>
        <v>20</v>
      </c>
      <c r="E8" s="8" t="s">
        <v>54</v>
      </c>
      <c r="F8" s="7"/>
      <c r="G8" s="7"/>
      <c r="H8" s="7"/>
      <c r="I8" s="7"/>
    </row>
    <row r="9" spans="1:9">
      <c r="A9" s="10" t="s">
        <v>7</v>
      </c>
      <c r="B9" s="9">
        <f>SUM(B5:B8)</f>
        <v>12758</v>
      </c>
      <c r="C9" s="9">
        <f>SUM(C5:C8)</f>
        <v>12685</v>
      </c>
      <c r="D9" s="9">
        <f>SUM(D5:D8)</f>
        <v>73</v>
      </c>
      <c r="E9" s="9"/>
      <c r="F9" s="7"/>
      <c r="G9" s="7"/>
      <c r="H9" s="7"/>
      <c r="I9" s="7"/>
    </row>
    <row r="10" spans="1:9" ht="27.75" customHeight="1">
      <c r="A10" s="13" t="s">
        <v>56</v>
      </c>
      <c r="B10" s="12"/>
      <c r="C10" s="13"/>
      <c r="D10" s="13" t="s">
        <v>55</v>
      </c>
      <c r="E10" s="14"/>
      <c r="F10" s="7"/>
      <c r="G10" s="7"/>
      <c r="H10" s="7"/>
      <c r="I10" s="7"/>
    </row>
    <row r="11" spans="1:9">
      <c r="A11" s="14"/>
      <c r="B11" s="15" t="s">
        <v>57</v>
      </c>
      <c r="C11" s="14"/>
      <c r="D11" s="14"/>
      <c r="E11" s="14"/>
      <c r="F11" s="7"/>
      <c r="G11" s="7"/>
      <c r="H11" s="7"/>
      <c r="I11" s="7"/>
    </row>
    <row r="12" spans="1:9">
      <c r="A12" s="7"/>
      <c r="B12" s="7"/>
      <c r="C12" s="7"/>
      <c r="D12" s="7"/>
      <c r="E12" s="7"/>
      <c r="F12" s="7"/>
      <c r="G12" s="7"/>
      <c r="H12" s="7"/>
      <c r="I12" s="7"/>
    </row>
  </sheetData>
  <mergeCells count="5">
    <mergeCell ref="C2:D2"/>
    <mergeCell ref="B2:B3"/>
    <mergeCell ref="A2:A3"/>
    <mergeCell ref="E2:E3"/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H14" sqref="H14"/>
    </sheetView>
  </sheetViews>
  <sheetFormatPr defaultRowHeight="15.75"/>
  <cols>
    <col min="1" max="1" width="15.75" customWidth="1"/>
    <col min="3" max="3" width="13.75" customWidth="1"/>
    <col min="4" max="4" width="11.5" customWidth="1"/>
    <col min="5" max="5" width="11" customWidth="1"/>
    <col min="6" max="6" width="13.375" customWidth="1"/>
  </cols>
  <sheetData>
    <row r="1" spans="1:9" ht="15.75" customHeight="1">
      <c r="A1" s="22" t="s">
        <v>59</v>
      </c>
      <c r="C1" s="24"/>
    </row>
    <row r="2" spans="1:9" ht="63" customHeight="1">
      <c r="A2" s="17" t="s">
        <v>60</v>
      </c>
      <c r="B2" s="25"/>
      <c r="C2" s="70" t="s">
        <v>62</v>
      </c>
      <c r="D2" s="70" t="s">
        <v>74</v>
      </c>
      <c r="E2" s="70" t="s">
        <v>63</v>
      </c>
      <c r="F2" s="70" t="s">
        <v>64</v>
      </c>
      <c r="G2" s="23"/>
      <c r="H2" s="23"/>
      <c r="I2" s="23"/>
    </row>
    <row r="3" spans="1:9">
      <c r="A3" s="25" t="s">
        <v>16</v>
      </c>
      <c r="B3" s="25" t="s">
        <v>61</v>
      </c>
      <c r="C3" s="70"/>
      <c r="D3" s="70"/>
      <c r="E3" s="70"/>
      <c r="F3" s="70"/>
    </row>
    <row r="4" spans="1:9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</row>
    <row r="5" spans="1:9">
      <c r="A5" s="10" t="s">
        <v>65</v>
      </c>
      <c r="B5" s="10">
        <v>1</v>
      </c>
      <c r="C5" s="10" t="s">
        <v>66</v>
      </c>
      <c r="D5" s="10">
        <v>1</v>
      </c>
      <c r="E5" s="10">
        <v>9800</v>
      </c>
      <c r="F5" s="10">
        <f>E5*D5</f>
        <v>9800</v>
      </c>
    </row>
    <row r="6" spans="1:9">
      <c r="A6" s="10"/>
      <c r="B6" s="10"/>
      <c r="C6" s="10" t="s">
        <v>67</v>
      </c>
      <c r="D6" s="10">
        <v>2</v>
      </c>
      <c r="E6" s="10">
        <v>8000</v>
      </c>
      <c r="F6" s="10">
        <f t="shared" ref="F6:F8" si="0">E6*D6</f>
        <v>16000</v>
      </c>
    </row>
    <row r="7" spans="1:9">
      <c r="A7" s="10"/>
      <c r="B7" s="10"/>
      <c r="C7" s="10" t="s">
        <v>68</v>
      </c>
      <c r="D7" s="10">
        <v>1</v>
      </c>
      <c r="E7" s="10">
        <v>1400</v>
      </c>
      <c r="F7" s="10">
        <f t="shared" si="0"/>
        <v>1400</v>
      </c>
    </row>
    <row r="8" spans="1:9">
      <c r="A8" s="10" t="s">
        <v>70</v>
      </c>
      <c r="B8" s="10"/>
      <c r="C8" s="10" t="s">
        <v>69</v>
      </c>
      <c r="D8" s="10">
        <v>2</v>
      </c>
      <c r="E8" s="10">
        <v>5800</v>
      </c>
      <c r="F8" s="10">
        <f t="shared" si="0"/>
        <v>11600</v>
      </c>
    </row>
    <row r="9" spans="1:9">
      <c r="A9" s="72" t="s">
        <v>71</v>
      </c>
      <c r="B9" s="50"/>
      <c r="C9" s="51"/>
      <c r="D9" s="10">
        <f>SUM(D5:D8)</f>
        <v>6</v>
      </c>
      <c r="E9" s="10">
        <f>SUM(E5:E8)</f>
        <v>25000</v>
      </c>
      <c r="F9" s="10">
        <f>SUM(F5:F8)</f>
        <v>38800</v>
      </c>
    </row>
    <row r="11" spans="1:9">
      <c r="B11" s="3"/>
      <c r="D11" s="3"/>
      <c r="F11" s="26"/>
    </row>
    <row r="12" spans="1:9">
      <c r="A12" s="27" t="s">
        <v>72</v>
      </c>
      <c r="B12" s="3"/>
      <c r="C12" s="28" t="s">
        <v>57</v>
      </c>
      <c r="E12" s="73" t="s">
        <v>73</v>
      </c>
      <c r="F12" s="73"/>
    </row>
  </sheetData>
  <mergeCells count="6">
    <mergeCell ref="A9:C9"/>
    <mergeCell ref="E12:F12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B8" sqref="B8"/>
    </sheetView>
  </sheetViews>
  <sheetFormatPr defaultRowHeight="15.75"/>
  <cols>
    <col min="1" max="1" width="10.875" customWidth="1"/>
    <col min="2" max="2" width="14.25" customWidth="1"/>
    <col min="3" max="3" width="15.875" customWidth="1"/>
    <col min="4" max="4" width="15.125" customWidth="1"/>
    <col min="6" max="6" width="10.375" customWidth="1"/>
  </cols>
  <sheetData>
    <row r="1" spans="1:7">
      <c r="A1" s="55" t="s">
        <v>75</v>
      </c>
      <c r="B1" s="55"/>
      <c r="C1" s="55"/>
      <c r="D1" s="55"/>
    </row>
    <row r="2" spans="1:7">
      <c r="A2" s="25" t="s">
        <v>76</v>
      </c>
      <c r="B2" s="25" t="s">
        <v>77</v>
      </c>
      <c r="C2" s="25" t="s">
        <v>78</v>
      </c>
      <c r="D2" s="25" t="s">
        <v>79</v>
      </c>
      <c r="E2" s="25" t="s">
        <v>80</v>
      </c>
      <c r="F2" s="25" t="s">
        <v>81</v>
      </c>
    </row>
    <row r="3" spans="1:7">
      <c r="A3" s="10" t="s">
        <v>82</v>
      </c>
      <c r="B3" s="10">
        <v>208650</v>
      </c>
      <c r="C3" s="30">
        <f>B3/$E$3</f>
        <v>6661.8773946360152</v>
      </c>
      <c r="D3" s="30">
        <f>B3/$F$3</f>
        <v>6489.8911353032663</v>
      </c>
      <c r="E3" s="10">
        <v>31.32</v>
      </c>
      <c r="F3" s="10">
        <v>32.15</v>
      </c>
    </row>
    <row r="4" spans="1:7">
      <c r="A4" s="10" t="s">
        <v>83</v>
      </c>
      <c r="B4" s="10">
        <v>175200</v>
      </c>
      <c r="C4" s="30">
        <f t="shared" ref="C4:C7" si="0">B4/$E$3</f>
        <v>5593.8697318007662</v>
      </c>
      <c r="D4" s="30">
        <f t="shared" ref="D4:D7" si="1">B4/$F$3</f>
        <v>5449.4556765163297</v>
      </c>
      <c r="E4" s="29"/>
      <c r="F4" s="29"/>
    </row>
    <row r="5" spans="1:7">
      <c r="A5" s="10" t="s">
        <v>84</v>
      </c>
      <c r="B5" s="10">
        <v>673926</v>
      </c>
      <c r="C5" s="30">
        <f t="shared" si="0"/>
        <v>21517.432950191571</v>
      </c>
      <c r="D5" s="30">
        <f t="shared" si="1"/>
        <v>20961.928460342147</v>
      </c>
      <c r="E5" s="29"/>
      <c r="F5" s="29"/>
    </row>
    <row r="6" spans="1:7">
      <c r="A6" s="10" t="s">
        <v>85</v>
      </c>
      <c r="B6" s="10">
        <v>126872</v>
      </c>
      <c r="C6" s="30">
        <f t="shared" si="0"/>
        <v>4050.8301404853128</v>
      </c>
      <c r="D6" s="30">
        <f t="shared" si="1"/>
        <v>3946.251944012442</v>
      </c>
      <c r="E6" s="29"/>
      <c r="F6" s="29"/>
      <c r="G6" s="3"/>
    </row>
    <row r="7" spans="1:7">
      <c r="A7" s="10" t="s">
        <v>86</v>
      </c>
      <c r="B7" s="10">
        <v>340698</v>
      </c>
      <c r="C7" s="30">
        <f t="shared" si="0"/>
        <v>10877.969348659004</v>
      </c>
      <c r="D7" s="30">
        <f t="shared" si="1"/>
        <v>10597.138413685849</v>
      </c>
      <c r="E7" s="29"/>
      <c r="F7" s="29"/>
    </row>
    <row r="8" spans="1:7">
      <c r="A8" s="25" t="s">
        <v>7</v>
      </c>
      <c r="B8" s="10">
        <f>SUM(B3:B7)</f>
        <v>1525346</v>
      </c>
      <c r="C8" s="30">
        <f>SUM(C3:C7)</f>
        <v>48701.979565772672</v>
      </c>
      <c r="D8" s="30">
        <f>SUM(D3:D7)</f>
        <v>47444.665629860036</v>
      </c>
      <c r="E8" s="29"/>
      <c r="F8" s="29"/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D10" sqref="D10"/>
    </sheetView>
  </sheetViews>
  <sheetFormatPr defaultRowHeight="15.75"/>
  <cols>
    <col min="2" max="2" width="17.375" customWidth="1"/>
    <col min="3" max="3" width="11.875" customWidth="1"/>
    <col min="4" max="4" width="11" customWidth="1"/>
    <col min="5" max="5" width="10.625" customWidth="1"/>
  </cols>
  <sheetData>
    <row r="2" spans="2:5">
      <c r="B2" s="77" t="s">
        <v>99</v>
      </c>
      <c r="C2" s="77"/>
      <c r="D2" s="77"/>
      <c r="E2" s="77"/>
    </row>
    <row r="4" spans="2:5">
      <c r="B4" s="10" t="s">
        <v>16</v>
      </c>
      <c r="C4" s="10" t="s">
        <v>35</v>
      </c>
      <c r="D4" s="10" t="s">
        <v>34</v>
      </c>
      <c r="E4" s="10" t="s">
        <v>98</v>
      </c>
    </row>
    <row r="5" spans="2:5">
      <c r="B5" s="10" t="s">
        <v>87</v>
      </c>
      <c r="C5" s="10">
        <v>10</v>
      </c>
      <c r="D5" s="10">
        <v>4.5</v>
      </c>
      <c r="E5" s="10">
        <f>D5*C5</f>
        <v>45</v>
      </c>
    </row>
    <row r="6" spans="2:5">
      <c r="B6" s="10" t="s">
        <v>88</v>
      </c>
      <c r="C6" s="10">
        <v>15</v>
      </c>
      <c r="D6" s="10">
        <v>3.9</v>
      </c>
      <c r="E6" s="10">
        <f t="shared" ref="E6:E15" si="0">D6*C6</f>
        <v>58.5</v>
      </c>
    </row>
    <row r="7" spans="2:5">
      <c r="B7" s="10" t="s">
        <v>89</v>
      </c>
      <c r="C7" s="10">
        <v>10</v>
      </c>
      <c r="D7" s="10">
        <v>5.2</v>
      </c>
      <c r="E7" s="10">
        <f t="shared" si="0"/>
        <v>52</v>
      </c>
    </row>
    <row r="8" spans="2:5">
      <c r="B8" s="10" t="s">
        <v>90</v>
      </c>
      <c r="C8" s="10">
        <v>5</v>
      </c>
      <c r="D8" s="10">
        <v>8.6999999999999993</v>
      </c>
      <c r="E8" s="10">
        <f t="shared" si="0"/>
        <v>43.5</v>
      </c>
    </row>
    <row r="9" spans="2:5">
      <c r="B9" s="10" t="s">
        <v>91</v>
      </c>
      <c r="C9" s="10">
        <v>3</v>
      </c>
      <c r="D9" s="10">
        <v>12.5</v>
      </c>
      <c r="E9" s="10">
        <f t="shared" si="0"/>
        <v>37.5</v>
      </c>
    </row>
    <row r="10" spans="2:5">
      <c r="B10" s="10" t="s">
        <v>92</v>
      </c>
      <c r="C10" s="10">
        <v>2</v>
      </c>
      <c r="D10" s="10">
        <v>18</v>
      </c>
      <c r="E10" s="10">
        <f t="shared" si="0"/>
        <v>36</v>
      </c>
    </row>
    <row r="11" spans="2:5">
      <c r="B11" s="10" t="s">
        <v>93</v>
      </c>
      <c r="C11" s="10">
        <v>5</v>
      </c>
      <c r="D11" s="10">
        <v>12</v>
      </c>
      <c r="E11" s="10">
        <f t="shared" si="0"/>
        <v>60</v>
      </c>
    </row>
    <row r="12" spans="2:5">
      <c r="B12" s="10" t="s">
        <v>94</v>
      </c>
      <c r="C12" s="10">
        <v>7</v>
      </c>
      <c r="D12" s="10">
        <v>4.0999999999999996</v>
      </c>
      <c r="E12" s="10">
        <f t="shared" si="0"/>
        <v>28.699999999999996</v>
      </c>
    </row>
    <row r="13" spans="2:5">
      <c r="B13" s="10" t="s">
        <v>95</v>
      </c>
      <c r="C13" s="10">
        <v>15</v>
      </c>
      <c r="D13" s="10">
        <v>115</v>
      </c>
      <c r="E13" s="10">
        <f t="shared" si="0"/>
        <v>1725</v>
      </c>
    </row>
    <row r="14" spans="2:5">
      <c r="B14" s="10" t="s">
        <v>96</v>
      </c>
      <c r="C14" s="10">
        <v>2</v>
      </c>
      <c r="D14" s="10">
        <v>9.8000000000000007</v>
      </c>
      <c r="E14" s="10">
        <f t="shared" si="0"/>
        <v>19.600000000000001</v>
      </c>
    </row>
    <row r="15" spans="2:5">
      <c r="B15" s="10" t="s">
        <v>97</v>
      </c>
      <c r="C15" s="10">
        <v>23</v>
      </c>
      <c r="D15" s="10">
        <v>18</v>
      </c>
      <c r="E15" s="10">
        <f t="shared" si="0"/>
        <v>414</v>
      </c>
    </row>
    <row r="16" spans="2:5">
      <c r="B16" s="74" t="s">
        <v>15</v>
      </c>
      <c r="C16" s="75"/>
      <c r="D16" s="76"/>
      <c r="E16" s="2">
        <f>SUM(E5:E15)</f>
        <v>2519.7999999999997</v>
      </c>
    </row>
  </sheetData>
  <mergeCells count="2">
    <mergeCell ref="B16:D16"/>
    <mergeCell ref="B2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E16"/>
  <sheetViews>
    <sheetView workbookViewId="0">
      <selection activeCell="D17" sqref="D17"/>
    </sheetView>
  </sheetViews>
  <sheetFormatPr defaultRowHeight="15.75"/>
  <cols>
    <col min="2" max="2" width="17.5" customWidth="1"/>
    <col min="3" max="3" width="13.125" customWidth="1"/>
    <col min="4" max="5" width="14.375" customWidth="1"/>
  </cols>
  <sheetData>
    <row r="2" spans="2:5">
      <c r="B2" s="40" t="s">
        <v>102</v>
      </c>
      <c r="C2" s="40"/>
      <c r="D2" s="40"/>
      <c r="E2" s="40"/>
    </row>
    <row r="4" spans="2:5">
      <c r="B4" s="2" t="str">
        <f>потребность!B4</f>
        <v>Наименование</v>
      </c>
      <c r="C4" s="2" t="str">
        <f>потребность!C4</f>
        <v>Количество</v>
      </c>
      <c r="D4" s="2" t="str">
        <f>потребность!D4</f>
        <v>Цена</v>
      </c>
      <c r="E4" s="2" t="str">
        <f>потребность!E4</f>
        <v>Сумма</v>
      </c>
    </row>
    <row r="5" spans="2:5">
      <c r="B5" s="2" t="str">
        <f>потребность!B5</f>
        <v>ручки</v>
      </c>
      <c r="C5" s="2">
        <f>потребность!C5</f>
        <v>10</v>
      </c>
      <c r="D5" s="2">
        <v>5</v>
      </c>
      <c r="E5" s="2">
        <f>C5*D5</f>
        <v>50</v>
      </c>
    </row>
    <row r="6" spans="2:5">
      <c r="B6" s="2" t="str">
        <f>потребность!B6</f>
        <v>карандаши</v>
      </c>
      <c r="C6" s="2">
        <f>потребность!C6</f>
        <v>15</v>
      </c>
      <c r="D6" s="2">
        <v>3</v>
      </c>
      <c r="E6" s="2">
        <f t="shared" ref="E6:E15" si="0">C6*D6</f>
        <v>45</v>
      </c>
    </row>
    <row r="7" spans="2:5">
      <c r="B7" s="2" t="str">
        <f>потребность!B7</f>
        <v>скрепки</v>
      </c>
      <c r="C7" s="2">
        <f>потребность!C7</f>
        <v>10</v>
      </c>
      <c r="D7" s="2">
        <v>6</v>
      </c>
      <c r="E7" s="2">
        <f t="shared" si="0"/>
        <v>60</v>
      </c>
    </row>
    <row r="8" spans="2:5">
      <c r="B8" s="2" t="str">
        <f>потребность!B8</f>
        <v>клей</v>
      </c>
      <c r="C8" s="2">
        <f>потребность!C8</f>
        <v>5</v>
      </c>
      <c r="D8" s="2">
        <v>6</v>
      </c>
      <c r="E8" s="2">
        <f t="shared" si="0"/>
        <v>30</v>
      </c>
    </row>
    <row r="9" spans="2:5">
      <c r="B9" s="2" t="str">
        <f>потребность!B9</f>
        <v>ножницы</v>
      </c>
      <c r="C9" s="2">
        <f>потребность!C9</f>
        <v>3</v>
      </c>
      <c r="D9" s="2">
        <v>17</v>
      </c>
      <c r="E9" s="2">
        <f t="shared" si="0"/>
        <v>51</v>
      </c>
    </row>
    <row r="10" spans="2:5">
      <c r="B10" s="2" t="str">
        <f>потребность!B10</f>
        <v>степлер</v>
      </c>
      <c r="C10" s="2">
        <f>потребность!C10</f>
        <v>2</v>
      </c>
      <c r="D10" s="2">
        <v>20</v>
      </c>
      <c r="E10" s="2">
        <f t="shared" si="0"/>
        <v>40</v>
      </c>
    </row>
    <row r="11" spans="2:5">
      <c r="B11" s="2" t="str">
        <f>потребность!B11</f>
        <v>скобы для степлера</v>
      </c>
      <c r="C11" s="2">
        <f>потребность!C11</f>
        <v>5</v>
      </c>
      <c r="D11" s="2">
        <v>12</v>
      </c>
      <c r="E11" s="2">
        <f t="shared" si="0"/>
        <v>60</v>
      </c>
    </row>
    <row r="12" spans="2:5">
      <c r="B12" s="2" t="str">
        <f>потребность!B12</f>
        <v>резинки</v>
      </c>
      <c r="C12" s="2">
        <f>потребность!C12</f>
        <v>7</v>
      </c>
      <c r="D12" s="2">
        <v>1</v>
      </c>
      <c r="E12" s="2">
        <f t="shared" si="0"/>
        <v>7</v>
      </c>
    </row>
    <row r="13" spans="2:5">
      <c r="B13" s="2" t="str">
        <f>потребность!B13</f>
        <v>бумага</v>
      </c>
      <c r="C13" s="2">
        <f>потребность!C13</f>
        <v>15</v>
      </c>
      <c r="D13" s="2">
        <v>120</v>
      </c>
      <c r="E13" s="2">
        <f t="shared" si="0"/>
        <v>1800</v>
      </c>
    </row>
    <row r="14" spans="2:5">
      <c r="B14" s="2" t="str">
        <f>потребность!B14</f>
        <v>дырокол</v>
      </c>
      <c r="C14" s="2">
        <f>потребность!C14</f>
        <v>2</v>
      </c>
      <c r="D14" s="2">
        <v>15</v>
      </c>
      <c r="E14" s="2">
        <f t="shared" si="0"/>
        <v>30</v>
      </c>
    </row>
    <row r="15" spans="2:5">
      <c r="B15" s="2" t="str">
        <f>потребность!B15</f>
        <v>папки</v>
      </c>
      <c r="C15" s="2">
        <f>потребность!C15</f>
        <v>23</v>
      </c>
      <c r="D15" s="2">
        <v>20</v>
      </c>
      <c r="E15" s="2">
        <f t="shared" si="0"/>
        <v>460</v>
      </c>
    </row>
    <row r="16" spans="2:5">
      <c r="B16" s="2" t="str">
        <f>потребность!B16</f>
        <v>ИТОГО</v>
      </c>
      <c r="C16" s="2">
        <f>SUM(C5:C15)</f>
        <v>97</v>
      </c>
      <c r="D16" s="2">
        <f>SUM(D5:D15)</f>
        <v>225</v>
      </c>
      <c r="E16" s="2">
        <f>SUM(E5:E15)</f>
        <v>2633</v>
      </c>
    </row>
  </sheetData>
  <mergeCells count="1">
    <mergeCell ref="B2:E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E15"/>
  <sheetViews>
    <sheetView workbookViewId="0">
      <selection activeCell="D8" sqref="D8"/>
    </sheetView>
  </sheetViews>
  <sheetFormatPr defaultRowHeight="15.75"/>
  <cols>
    <col min="2" max="2" width="17.375" customWidth="1"/>
    <col min="3" max="3" width="12.25" customWidth="1"/>
    <col min="4" max="4" width="14.125" customWidth="1"/>
  </cols>
  <sheetData>
    <row r="1" spans="2:5" ht="21" customHeight="1">
      <c r="B1" s="40" t="s">
        <v>100</v>
      </c>
      <c r="C1" s="40"/>
      <c r="D1" s="40"/>
    </row>
    <row r="2" spans="2:5" ht="21" customHeight="1">
      <c r="B2" s="1"/>
      <c r="C2" s="1"/>
      <c r="D2" s="1"/>
    </row>
    <row r="3" spans="2:5">
      <c r="B3" s="31" t="str">
        <f>'фактически потрачено'!B4:E4</f>
        <v>Наименование</v>
      </c>
      <c r="C3" s="31" t="s">
        <v>103</v>
      </c>
      <c r="D3" s="31" t="s">
        <v>104</v>
      </c>
      <c r="E3" s="31" t="s">
        <v>101</v>
      </c>
    </row>
    <row r="4" spans="2:5">
      <c r="B4" s="10" t="str">
        <f>'фактически потрачено'!B5:E5</f>
        <v>ручки</v>
      </c>
      <c r="C4" s="10">
        <f>потребность!E5</f>
        <v>45</v>
      </c>
      <c r="D4" s="10">
        <f>'фактически потрачено'!E5</f>
        <v>50</v>
      </c>
      <c r="E4" s="10">
        <f>D4-C4</f>
        <v>5</v>
      </c>
    </row>
    <row r="5" spans="2:5">
      <c r="B5" s="10" t="str">
        <f>'фактически потрачено'!B6:E6</f>
        <v>карандаши</v>
      </c>
      <c r="C5" s="10">
        <f>потребность!E6</f>
        <v>58.5</v>
      </c>
      <c r="D5" s="10">
        <f>'фактически потрачено'!E6</f>
        <v>45</v>
      </c>
      <c r="E5" s="10">
        <f t="shared" ref="E5:E14" si="0">D5-C5</f>
        <v>-13.5</v>
      </c>
    </row>
    <row r="6" spans="2:5">
      <c r="B6" s="10" t="str">
        <f>'фактически потрачено'!B7:E7</f>
        <v>скрепки</v>
      </c>
      <c r="C6" s="10">
        <f>потребность!E7</f>
        <v>52</v>
      </c>
      <c r="D6" s="10">
        <f>'фактически потрачено'!E7</f>
        <v>60</v>
      </c>
      <c r="E6" s="10">
        <f t="shared" si="0"/>
        <v>8</v>
      </c>
    </row>
    <row r="7" spans="2:5">
      <c r="B7" s="10" t="str">
        <f>'фактически потрачено'!B8:E8</f>
        <v>клей</v>
      </c>
      <c r="C7" s="10">
        <f>потребность!E8</f>
        <v>43.5</v>
      </c>
      <c r="D7" s="10">
        <f>'фактически потрачено'!E8</f>
        <v>30</v>
      </c>
      <c r="E7" s="10">
        <f t="shared" si="0"/>
        <v>-13.5</v>
      </c>
    </row>
    <row r="8" spans="2:5">
      <c r="B8" s="10" t="str">
        <f>'фактически потрачено'!B9:E9</f>
        <v>ножницы</v>
      </c>
      <c r="C8" s="10">
        <f>потребность!E9</f>
        <v>37.5</v>
      </c>
      <c r="D8" s="10">
        <f>'фактически потрачено'!E9</f>
        <v>51</v>
      </c>
      <c r="E8" s="10">
        <f t="shared" si="0"/>
        <v>13.5</v>
      </c>
    </row>
    <row r="9" spans="2:5">
      <c r="B9" s="10" t="str">
        <f>'фактически потрачено'!B10:E10</f>
        <v>степлер</v>
      </c>
      <c r="C9" s="10">
        <f>потребность!E10</f>
        <v>36</v>
      </c>
      <c r="D9" s="10">
        <f>'фактически потрачено'!E10</f>
        <v>40</v>
      </c>
      <c r="E9" s="10">
        <f t="shared" si="0"/>
        <v>4</v>
      </c>
    </row>
    <row r="10" spans="2:5">
      <c r="B10" s="10" t="str">
        <f>'фактически потрачено'!B11:E11</f>
        <v>скобы для степлера</v>
      </c>
      <c r="C10" s="10">
        <f>потребность!E11</f>
        <v>60</v>
      </c>
      <c r="D10" s="10">
        <f>'фактически потрачено'!E11</f>
        <v>60</v>
      </c>
      <c r="E10" s="10">
        <f t="shared" si="0"/>
        <v>0</v>
      </c>
    </row>
    <row r="11" spans="2:5">
      <c r="B11" s="10" t="str">
        <f>'фактически потрачено'!B12:E12</f>
        <v>резинки</v>
      </c>
      <c r="C11" s="10">
        <f>потребность!E12</f>
        <v>28.699999999999996</v>
      </c>
      <c r="D11" s="10">
        <f>'фактически потрачено'!E12</f>
        <v>7</v>
      </c>
      <c r="E11" s="10">
        <f t="shared" si="0"/>
        <v>-21.699999999999996</v>
      </c>
    </row>
    <row r="12" spans="2:5">
      <c r="B12" s="10" t="str">
        <f>'фактически потрачено'!B13:E13</f>
        <v>бумага</v>
      </c>
      <c r="C12" s="10">
        <f>потребность!E13</f>
        <v>1725</v>
      </c>
      <c r="D12" s="10">
        <f>'фактически потрачено'!E13</f>
        <v>1800</v>
      </c>
      <c r="E12" s="10">
        <f t="shared" si="0"/>
        <v>75</v>
      </c>
    </row>
    <row r="13" spans="2:5">
      <c r="B13" s="10" t="str">
        <f>'фактически потрачено'!B14:E14</f>
        <v>дырокол</v>
      </c>
      <c r="C13" s="10">
        <f>потребность!E14</f>
        <v>19.600000000000001</v>
      </c>
      <c r="D13" s="10">
        <f>'фактически потрачено'!E14</f>
        <v>30</v>
      </c>
      <c r="E13" s="10">
        <f t="shared" si="0"/>
        <v>10.399999999999999</v>
      </c>
    </row>
    <row r="14" spans="2:5">
      <c r="B14" s="10" t="str">
        <f>'фактически потрачено'!B15:E15</f>
        <v>папки</v>
      </c>
      <c r="C14" s="10">
        <f>потребность!E15</f>
        <v>414</v>
      </c>
      <c r="D14" s="10">
        <f>'фактически потрачено'!E15</f>
        <v>460</v>
      </c>
      <c r="E14" s="10">
        <f t="shared" si="0"/>
        <v>46</v>
      </c>
    </row>
    <row r="15" spans="2:5">
      <c r="B15" s="10" t="str">
        <f>'фактически потрачено'!B16:E16</f>
        <v>ИТОГО</v>
      </c>
      <c r="C15" s="10">
        <f>потребность!E16</f>
        <v>2519.7999999999997</v>
      </c>
      <c r="D15" s="10">
        <f>SUM(D4:D14)</f>
        <v>2633</v>
      </c>
      <c r="E15" s="10">
        <f>SUM(E4:E14)</f>
        <v>113.2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Диаграммы</vt:lpstr>
      </vt:variant>
      <vt:variant>
        <vt:i4>1</vt:i4>
      </vt:variant>
    </vt:vector>
  </HeadingPairs>
  <TitlesOfParts>
    <vt:vector size="17" baseType="lpstr">
      <vt:lpstr>зарплата</vt:lpstr>
      <vt:lpstr>витамины</vt:lpstr>
      <vt:lpstr>конфеты</vt:lpstr>
      <vt:lpstr>сведения о документах</vt:lpstr>
      <vt:lpstr>штатное расписание</vt:lpstr>
      <vt:lpstr>выручка в валюте</vt:lpstr>
      <vt:lpstr>потребность</vt:lpstr>
      <vt:lpstr>фактически потрачено</vt:lpstr>
      <vt:lpstr>разница</vt:lpstr>
      <vt:lpstr>таблица умножения</vt:lpstr>
      <vt:lpstr>Библиотека</vt:lpstr>
      <vt:lpstr>Статистика</vt:lpstr>
      <vt:lpstr>постановка задачи</vt:lpstr>
      <vt:lpstr>табель посещаемости</vt:lpstr>
      <vt:lpstr>оплата за обучение</vt:lpstr>
      <vt:lpstr>зачетная оценка</vt:lpstr>
      <vt:lpstr>диаграмма по таблице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2021-01-21T10:11:39Z</dcterms:created>
  <dcterms:modified xsi:type="dcterms:W3CDTF">2021-01-25T08:23:04Z</dcterms:modified>
</cp:coreProperties>
</file>